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WIP\True Up Petition 2024-25\Replies to Additional Information\Transmission\"/>
    </mc:Choice>
  </mc:AlternateContent>
  <bookViews>
    <workbookView xWindow="0" yWindow="0" windowWidth="19200" windowHeight="6350" firstSheet="2" activeTab="8"/>
  </bookViews>
  <sheets>
    <sheet name="T1 (A)" sheetId="1" r:id="rId1"/>
    <sheet name="T1(B)" sheetId="2" r:id="rId2"/>
    <sheet name="T2(A) &amp;(B)" sheetId="3" r:id="rId3"/>
    <sheet name="T3" sheetId="5" r:id="rId4"/>
    <sheet name="T4(A), (B) and (C)" sheetId="6" r:id="rId5"/>
    <sheet name="T5 (A) and (B)" sheetId="7" r:id="rId6"/>
    <sheet name="T6" sheetId="8" r:id="rId7"/>
    <sheet name="T7" sheetId="9" r:id="rId8"/>
    <sheet name="T8" sheetId="10" r:id="rId9"/>
    <sheet name="New T&amp;T loss format24" sheetId="11" r:id="rId10"/>
  </sheets>
  <externalReferences>
    <externalReference r:id="rId11"/>
    <externalReference r:id="rId12"/>
  </externalReferences>
  <definedNames>
    <definedName name="__bookmark_1">#REF!</definedName>
    <definedName name="_xlnm.Print_Area" localSheetId="0">'T1 (A)'!$A$4:$F$57</definedName>
    <definedName name="_xlnm.Print_Area" localSheetId="2">'T2(A) &amp;(B)'!$A$1:$I$13</definedName>
    <definedName name="_xlnm.Print_Area" localSheetId="3">'T3'!$B$1:$H$10</definedName>
    <definedName name="_xlnm.Print_Area" localSheetId="4">'T4(A), (B) and (C)'!$A$1:$E$18</definedName>
    <definedName name="_xlnm.Print_Area" localSheetId="6">'T6'!$B$1:$H$20</definedName>
    <definedName name="_xlnm.Print_Area" localSheetId="7">'T7'!$B$1:$F$22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0" l="1"/>
  <c r="D7" i="10"/>
  <c r="E19" i="9"/>
  <c r="E13" i="9"/>
  <c r="E11" i="9"/>
  <c r="E9" i="9"/>
  <c r="E8" i="9"/>
  <c r="E7" i="9"/>
  <c r="E6" i="9"/>
  <c r="D19" i="9"/>
  <c r="D15" i="9"/>
  <c r="D13" i="9"/>
  <c r="D11" i="9"/>
  <c r="D9" i="9"/>
  <c r="D8" i="9"/>
  <c r="D7" i="9"/>
  <c r="D6" i="9"/>
  <c r="G11" i="8" l="1"/>
  <c r="H11" i="8" s="1"/>
  <c r="G12" i="8"/>
  <c r="H12" i="8" s="1"/>
  <c r="F18" i="8" l="1"/>
  <c r="G18" i="8" s="1"/>
  <c r="H18" i="8" s="1"/>
  <c r="F17" i="8"/>
  <c r="F16" i="8"/>
  <c r="G16" i="8" s="1"/>
  <c r="H16" i="8" s="1"/>
  <c r="F15" i="8"/>
  <c r="G15" i="8" s="1"/>
  <c r="H15" i="8" s="1"/>
  <c r="F14" i="8"/>
  <c r="G14" i="8" s="1"/>
  <c r="H14" i="8" s="1"/>
  <c r="F13" i="8"/>
  <c r="G13" i="8" s="1"/>
  <c r="H13" i="8" s="1"/>
  <c r="F10" i="8"/>
  <c r="G10" i="8" s="1"/>
  <c r="H10" i="8" s="1"/>
  <c r="F9" i="8"/>
  <c r="G9" i="8" s="1"/>
  <c r="D15" i="6"/>
  <c r="D14" i="6"/>
  <c r="D9" i="6"/>
  <c r="D8" i="6"/>
  <c r="D7" i="6"/>
  <c r="C53" i="11"/>
  <c r="C28" i="11"/>
  <c r="C13" i="11"/>
  <c r="C10" i="11"/>
  <c r="H9" i="8" l="1"/>
  <c r="H19" i="8" s="1"/>
  <c r="G19" i="8"/>
  <c r="F19" i="8"/>
  <c r="C57" i="11"/>
  <c r="C14" i="11" l="1"/>
  <c r="C54" i="11"/>
  <c r="C55" i="11" l="1"/>
  <c r="C56" i="11" s="1"/>
  <c r="E16" i="8"/>
  <c r="E15" i="8"/>
  <c r="E14" i="8"/>
  <c r="E13" i="8"/>
  <c r="E9" i="8"/>
  <c r="E10" i="8"/>
  <c r="D19" i="8" l="1"/>
  <c r="E19" i="8"/>
  <c r="G6" i="7"/>
  <c r="F6" i="7"/>
  <c r="D16" i="6"/>
  <c r="D20" i="6" s="1"/>
  <c r="D10" i="6"/>
  <c r="D19" i="6" s="1"/>
  <c r="D21" i="6" l="1"/>
  <c r="D22" i="6" s="1"/>
  <c r="E15" i="9" l="1"/>
  <c r="D12" i="9"/>
  <c r="D16" i="9" s="1"/>
  <c r="D18" i="9" s="1"/>
  <c r="D21" i="9" s="1"/>
  <c r="E12" i="9"/>
  <c r="E16" i="9" s="1"/>
  <c r="E18" i="9" s="1"/>
  <c r="D6" i="10"/>
  <c r="D8" i="10"/>
  <c r="D10" i="10"/>
</calcChain>
</file>

<file path=xl/sharedStrings.xml><?xml version="1.0" encoding="utf-8"?>
<sst xmlns="http://schemas.openxmlformats.org/spreadsheetml/2006/main" count="563" uniqueCount="342">
  <si>
    <t>MePTCL</t>
  </si>
  <si>
    <t>S No.</t>
  </si>
  <si>
    <t>Particular</t>
  </si>
  <si>
    <t>Unit</t>
  </si>
  <si>
    <t>2021-22</t>
  </si>
  <si>
    <t>2022-23</t>
  </si>
  <si>
    <t>2023-24</t>
  </si>
  <si>
    <t>2024-25</t>
  </si>
  <si>
    <t>2025-26</t>
  </si>
  <si>
    <t>2026-27</t>
  </si>
  <si>
    <t>Target Availability</t>
  </si>
  <si>
    <t>Normative O&amp;M Per ckt. Km</t>
  </si>
  <si>
    <t>Normative O&amp;M per bay</t>
  </si>
  <si>
    <t>Recievables in Montsh for Working Capital</t>
  </si>
  <si>
    <t>Rate of Return on Equity</t>
  </si>
  <si>
    <t>%</t>
  </si>
  <si>
    <t>Rs. Lakh</t>
  </si>
  <si>
    <t>Months</t>
  </si>
  <si>
    <t>NA</t>
  </si>
  <si>
    <t xml:space="preserve">Spares for Working Caital </t>
  </si>
  <si>
    <t>1% of Historical Cost with 6% escalation</t>
  </si>
  <si>
    <t xml:space="preserve">S No. </t>
  </si>
  <si>
    <t>Name of the Source</t>
  </si>
  <si>
    <t>Injection from ISTS Lines</t>
  </si>
  <si>
    <t>Injection by Open Access Consumers</t>
  </si>
  <si>
    <t>Injection from MePGCL</t>
  </si>
  <si>
    <t>Total Ijection</t>
  </si>
  <si>
    <t>Name of the Licesee</t>
  </si>
  <si>
    <t xml:space="preserve">Drawal by MePDCL </t>
  </si>
  <si>
    <t>Drawal by Open Access Consumers</t>
  </si>
  <si>
    <t>Total Drawal</t>
  </si>
  <si>
    <t>S No</t>
  </si>
  <si>
    <t>Year</t>
  </si>
  <si>
    <t>2020-21</t>
  </si>
  <si>
    <t>2019-20</t>
  </si>
  <si>
    <t>2018-19</t>
  </si>
  <si>
    <t>Transmission Loss (%)</t>
  </si>
  <si>
    <t>Particulars</t>
  </si>
  <si>
    <t>Interest on Staff Loans and Advances</t>
  </si>
  <si>
    <t>Income from Investments Deposits</t>
  </si>
  <si>
    <t>Interest on Advance to Others</t>
  </si>
  <si>
    <t>Interest from Banks (Other than FD)</t>
  </si>
  <si>
    <t>Income from Trading- Stores, Scrap etc</t>
  </si>
  <si>
    <t>Income from Staff Welfare Activities</t>
  </si>
  <si>
    <t>Gain from Sale of Fixed Assets</t>
  </si>
  <si>
    <t>Miscellaneous Reciepts</t>
  </si>
  <si>
    <t>Total</t>
  </si>
  <si>
    <t>Rental Income</t>
  </si>
  <si>
    <t>Fees and Penalties</t>
  </si>
  <si>
    <t>AMC Charges</t>
  </si>
  <si>
    <t>Annual Tranmission Charges</t>
  </si>
  <si>
    <t>Employee Cost</t>
  </si>
  <si>
    <t>Repair and Maintenance Expenses</t>
  </si>
  <si>
    <t>Admin and General Expenses</t>
  </si>
  <si>
    <t>Advance Against Depreciation</t>
  </si>
  <si>
    <t>Interest and Finance Charges</t>
  </si>
  <si>
    <t>Interest on Working Capital</t>
  </si>
  <si>
    <t>Return on Equity</t>
  </si>
  <si>
    <t>Income Tax</t>
  </si>
  <si>
    <t>Depreciation</t>
  </si>
  <si>
    <t>Total Fixed Costs</t>
  </si>
  <si>
    <t>Less: Expenses Capitalized</t>
  </si>
  <si>
    <t>Total Transmission Charges</t>
  </si>
  <si>
    <t>Less: Other Income</t>
  </si>
  <si>
    <t>Net Annual Transmission Charges</t>
  </si>
  <si>
    <t>Less: SLDC Charges</t>
  </si>
  <si>
    <t>SLDC Charges</t>
  </si>
  <si>
    <t>Annual Transmission Charges</t>
  </si>
  <si>
    <t>Total MW Alloaction (MW)</t>
  </si>
  <si>
    <t>Transmission Tariff (Rs./MW/Day)</t>
  </si>
  <si>
    <t>Energy Transferred (MU)</t>
  </si>
  <si>
    <t>Transmission Tariff (Paise./kWh)</t>
  </si>
  <si>
    <t>Normative Paramaters Considered for ARR</t>
  </si>
  <si>
    <t>Format T3</t>
  </si>
  <si>
    <t xml:space="preserve">Format 4 (A), (B) and (C) </t>
  </si>
  <si>
    <t>Trajectory of Transmission Losses</t>
  </si>
  <si>
    <t>Format 5(a) and 5(b)</t>
  </si>
  <si>
    <t>Details of Other Income</t>
  </si>
  <si>
    <t>Format T6</t>
  </si>
  <si>
    <t>Format T7</t>
  </si>
  <si>
    <t>Calculation of Transmission Tariff</t>
  </si>
  <si>
    <t>Format T8</t>
  </si>
  <si>
    <t>Format-T1(A)</t>
  </si>
  <si>
    <t>Name of the Transmission Licensee: Meghalaya Power Transmission Corporation Limited</t>
  </si>
  <si>
    <t>DETAILS OF TRANSMISSION LINES</t>
  </si>
  <si>
    <t>(A) Transmission Lines</t>
  </si>
  <si>
    <t>S. No.</t>
  </si>
  <si>
    <t>Name of the line</t>
  </si>
  <si>
    <t>S/C or D/C</t>
  </si>
  <si>
    <t>Voltage level kV</t>
  </si>
  <si>
    <t xml:space="preserve"> Ckt-Km</t>
  </si>
  <si>
    <t>Date of Commercial Operation</t>
  </si>
  <si>
    <t>LILO of 400kV lines</t>
  </si>
  <si>
    <t>D/C</t>
  </si>
  <si>
    <t>400 kV</t>
  </si>
  <si>
    <t>22.02.2015</t>
  </si>
  <si>
    <t>220 kV Misa - Byrnihat</t>
  </si>
  <si>
    <t>220 kV</t>
  </si>
  <si>
    <t>132kV NEHU - Mawlyndep line</t>
  </si>
  <si>
    <t>S/C</t>
  </si>
  <si>
    <t>132 kV</t>
  </si>
  <si>
    <t>09.12.2019</t>
  </si>
  <si>
    <t>132kV Mawlyndep - Mustem line</t>
  </si>
  <si>
    <t>132kV Mustem - Khliehriat line</t>
  </si>
  <si>
    <t>132kV Khliehriat - Lumshnong S/s line</t>
  </si>
  <si>
    <t>132kV Lumshnong - Ratacherra (Badarpur) line</t>
  </si>
  <si>
    <t>132kV NEHU - Mawlai S/s line</t>
  </si>
  <si>
    <t>132kV NEHU S/s - NEIGRIHMS line</t>
  </si>
  <si>
    <t>132kV NEIGRIHMS - Khliehriat line</t>
  </si>
  <si>
    <t>132kV NEIGRIHMS - IIM line</t>
  </si>
  <si>
    <t>23.01.2019</t>
  </si>
  <si>
    <t>132kV Khliehriat - PGCIL line-II</t>
  </si>
  <si>
    <t>07.09.2006</t>
  </si>
  <si>
    <t>132KV Stage-I to Mawlai line</t>
  </si>
  <si>
    <t>132kV Stage - I - Umiam line</t>
  </si>
  <si>
    <t>Dec' 2007</t>
  </si>
  <si>
    <t>132kV Stage - I - Stage -II line</t>
  </si>
  <si>
    <t>132kV Stage - III - Stage -IV line I</t>
  </si>
  <si>
    <t>132kV Stage - III - Stage -IV line II</t>
  </si>
  <si>
    <t>14.04.2009</t>
  </si>
  <si>
    <t>132kV Umiam substation - NEHU line</t>
  </si>
  <si>
    <t>132kV Lyngkien to tapping point of LILO of Nongstoin LILO at Mawphlang substation</t>
  </si>
  <si>
    <t>132kV Mawphlang - Nongstoin line</t>
  </si>
  <si>
    <t>132kV Mawphlang - Mawlai line</t>
  </si>
  <si>
    <t>132kV Mawlai - Cherra line</t>
  </si>
  <si>
    <t>132kV Nongstoin - Nangalbibra line</t>
  </si>
  <si>
    <t>New Umtru - EPIP-II</t>
  </si>
  <si>
    <t>25.03.2017</t>
  </si>
  <si>
    <t>UPS - New Umtru</t>
  </si>
  <si>
    <t>04.01.2018</t>
  </si>
  <si>
    <t>132kV Nangalbibra - Rongkhon line</t>
  </si>
  <si>
    <t>132kV Rongkhon - Ampati line</t>
  </si>
  <si>
    <t>31.05.2019</t>
  </si>
  <si>
    <t>132kV Nangalbibra - Agia Line</t>
  </si>
  <si>
    <t>06.08.2013</t>
  </si>
  <si>
    <t>132kV Rongkhon - Ganol SHP line</t>
  </si>
  <si>
    <t>31.03.2023</t>
  </si>
  <si>
    <t>132kV Leshka H.E.P. - Khliehriat line</t>
  </si>
  <si>
    <t>Jan' 2010</t>
  </si>
  <si>
    <t>132kV NEHU - Mawlai line</t>
  </si>
  <si>
    <t>132kV Mawlai - Cherra line (till Mawreng)</t>
  </si>
  <si>
    <t>LILO of 132kV Mawlyndep - Khliehriat line at Mustem substation</t>
  </si>
  <si>
    <t>20.11.2015</t>
  </si>
  <si>
    <t>LILO of 132kV NEHU - Mustem at Mawlyndep substation</t>
  </si>
  <si>
    <t>LILO of 132kV Mawlai - Nangalbibra line at Mawphlang substation</t>
  </si>
  <si>
    <t>15.12.2012</t>
  </si>
  <si>
    <t>LILO of 132kV Agia - Nangalbibra line at Mendipathar substation</t>
  </si>
  <si>
    <t>22.12.2015</t>
  </si>
  <si>
    <t>20.11.2021</t>
  </si>
  <si>
    <t>132KV Stage-I Mawphlang line I &amp; II</t>
  </si>
  <si>
    <t>21.12.2011</t>
  </si>
  <si>
    <t>132kV Stage - I P/S - Stage - III P/S line I &amp; II line</t>
  </si>
  <si>
    <t>Killing - EPIP-I line</t>
  </si>
  <si>
    <t>12.05.2017</t>
  </si>
  <si>
    <t>Killing - EPIP-II line</t>
  </si>
  <si>
    <t>UPS - EPIP-II line</t>
  </si>
  <si>
    <t>01.02.2007</t>
  </si>
  <si>
    <t>UPS - Kahilipara line</t>
  </si>
  <si>
    <t>UPS - Sarusajai</t>
  </si>
  <si>
    <t>EPIP-I -EPIP-II line</t>
  </si>
  <si>
    <t>Stg -IV - UPS line</t>
  </si>
  <si>
    <t>Stg -III - UPS line</t>
  </si>
  <si>
    <t>132kV  Ampati - Phulbari line</t>
  </si>
  <si>
    <t>30.06.2020</t>
  </si>
  <si>
    <t>DETAILS OF SUB-STATIONS</t>
  </si>
  <si>
    <t>(B) Sub-Stations</t>
  </si>
  <si>
    <t>Name of Sub-Station</t>
  </si>
  <si>
    <t>Type of Sub-station Conventional/GIS</t>
  </si>
  <si>
    <t>Volatge Ratio</t>
  </si>
  <si>
    <t>No. of Transformers (with Capacity)</t>
  </si>
  <si>
    <t>Total Capacity (in MVA)</t>
  </si>
  <si>
    <t>400/220kV Killing Substation</t>
  </si>
  <si>
    <t>2x315</t>
  </si>
  <si>
    <t>03.03.2013</t>
  </si>
  <si>
    <t>220/132kV Killing Substation</t>
  </si>
  <si>
    <t>220/132</t>
  </si>
  <si>
    <t>2x160</t>
  </si>
  <si>
    <t>220/132kV Sarusajai Substation</t>
  </si>
  <si>
    <t>1x100</t>
  </si>
  <si>
    <t>25.01.2011</t>
  </si>
  <si>
    <t>220/132kV Agia Substation</t>
  </si>
  <si>
    <t>132/33kV Mawlai Substation</t>
  </si>
  <si>
    <t>132/33kV</t>
  </si>
  <si>
    <t>3x20</t>
  </si>
  <si>
    <t>132/33kV NEHU Substation</t>
  </si>
  <si>
    <t>2x20</t>
  </si>
  <si>
    <t>132/33/11kV NEIGRIHMS Substation</t>
  </si>
  <si>
    <t>132/11kV</t>
  </si>
  <si>
    <t>2x10</t>
  </si>
  <si>
    <t>16.08.2005</t>
  </si>
  <si>
    <t>19.01.2019</t>
  </si>
  <si>
    <t>132/33kV Mawlyndep Substation</t>
  </si>
  <si>
    <t>Nov' 2019</t>
  </si>
  <si>
    <t>132/33kV Khliehriat Substation</t>
  </si>
  <si>
    <t>2x25</t>
  </si>
  <si>
    <t>Oct' 1967</t>
  </si>
  <si>
    <t>132/33kV Lumshnong Substation</t>
  </si>
  <si>
    <t>1x5</t>
  </si>
  <si>
    <t>132/33kV Mustem Substation</t>
  </si>
  <si>
    <t>132/33kV Umiam Substation</t>
  </si>
  <si>
    <t>Jun' 2008</t>
  </si>
  <si>
    <t>132/33kV Sohra Substation</t>
  </si>
  <si>
    <t>1x12.5</t>
  </si>
  <si>
    <t>132/33kV Nongstoin Substation</t>
  </si>
  <si>
    <t>1x20</t>
  </si>
  <si>
    <t>09.11.2003</t>
  </si>
  <si>
    <t>132/33kV Mawphlang Substation</t>
  </si>
  <si>
    <t>132/33kV EPIP - I Substation</t>
  </si>
  <si>
    <t>132/33kV EPIP-II Substation</t>
  </si>
  <si>
    <t>1x50</t>
  </si>
  <si>
    <t>132/33kV Rongkhon Substation</t>
  </si>
  <si>
    <t>132/33kV Nangalbibra Substation</t>
  </si>
  <si>
    <t>1x25;1x12.5</t>
  </si>
  <si>
    <t>132/33kV Mendipathar Substation</t>
  </si>
  <si>
    <t>02.09.2003</t>
  </si>
  <si>
    <t>132/33kV Ampati Substation</t>
  </si>
  <si>
    <t>26.05.2004</t>
  </si>
  <si>
    <t>Details of Energy Injection and Energy Drawal</t>
  </si>
  <si>
    <t>GIS</t>
  </si>
  <si>
    <t>400/220</t>
  </si>
  <si>
    <t>Conventional</t>
  </si>
  <si>
    <t>Format - T2(A)</t>
  </si>
  <si>
    <t>Name of the Transmission Licensee:</t>
  </si>
  <si>
    <t>Transmission  Lines  (Work in Progress)</t>
  </si>
  <si>
    <t>Sl No</t>
  </si>
  <si>
    <t>Name of the Line</t>
  </si>
  <si>
    <t>Voltage level KV</t>
  </si>
  <si>
    <t>Ckt Km</t>
  </si>
  <si>
    <t>Approved Cost (Rs in Crores)</t>
  </si>
  <si>
    <t>Financing Pattern (Grant : Loan)</t>
  </si>
  <si>
    <t>Year of Commencement</t>
  </si>
  <si>
    <t>Schedule Date of Commissioning</t>
  </si>
  <si>
    <t>Construction of 132 kV double circuit LILO on Mawlai-Cherra line at Mawngap sub- station</t>
  </si>
  <si>
    <t>90/10</t>
  </si>
  <si>
    <t>22.03.2011</t>
  </si>
  <si>
    <t>Construction of 132 kV double circuit LILO line of 132 kV Rongkhon-Ampati line at Praharinagar</t>
  </si>
  <si>
    <t>01.04.2014</t>
  </si>
  <si>
    <t>Format - T2(B)</t>
  </si>
  <si>
    <t>Sub Station   (Work in Progress)</t>
  </si>
  <si>
    <t>Name of Sub Station</t>
  </si>
  <si>
    <t>Capacity MVA</t>
  </si>
  <si>
    <t>No of Units</t>
  </si>
  <si>
    <t>Total MVA</t>
  </si>
  <si>
    <t>Approved Cost (Rs in Crores</t>
  </si>
  <si>
    <t>Financing Pattern</t>
  </si>
  <si>
    <t>Schedule  Date of Commissioning</t>
  </si>
  <si>
    <t>132 kV sub-station at Praharinagar</t>
  </si>
  <si>
    <t>Total Energy Received</t>
  </si>
  <si>
    <t>Gross Energy Sent Out</t>
  </si>
  <si>
    <t>Transmission Loss</t>
  </si>
  <si>
    <t>% Transmission Losses</t>
  </si>
  <si>
    <t xml:space="preserve"> Transmission Loss for FY 2024-25</t>
  </si>
  <si>
    <t>Injection (MU)</t>
  </si>
  <si>
    <t>A</t>
  </si>
  <si>
    <t>Injection From Inter State Lines (Mu)</t>
  </si>
  <si>
    <t>Sub-Total A</t>
  </si>
  <si>
    <t>B</t>
  </si>
  <si>
    <t>Injection From Open Access Customers' CAPTIVE PLANTS</t>
  </si>
  <si>
    <t>M/S DBCL</t>
  </si>
  <si>
    <t>M/S MPL</t>
  </si>
  <si>
    <t>M/s Amrit</t>
  </si>
  <si>
    <t>M/S Goldstone</t>
  </si>
  <si>
    <t>Sub-Total B</t>
  </si>
  <si>
    <t>C</t>
  </si>
  <si>
    <t>Injection From Intra State generators (Mu)</t>
  </si>
  <si>
    <t>TOTAL INJECTION MU</t>
  </si>
  <si>
    <t>Sub-Total C</t>
  </si>
  <si>
    <t>TOTAL INJECTION MU(A+B+C)</t>
  </si>
  <si>
    <t>DRAWAL(MU)</t>
  </si>
  <si>
    <t>D</t>
  </si>
  <si>
    <t>Open Access Customers(Mu)[ Exchange]</t>
  </si>
  <si>
    <t>M/s GVIL</t>
  </si>
  <si>
    <t xml:space="preserve">M/s HCCL </t>
  </si>
  <si>
    <t>M/s RNB</t>
  </si>
  <si>
    <t>M/s SCF</t>
  </si>
  <si>
    <t>M/s MAL</t>
  </si>
  <si>
    <t>M/s NAL</t>
  </si>
  <si>
    <t>M/s PCL</t>
  </si>
  <si>
    <t>Sub-Total D</t>
  </si>
  <si>
    <t>E</t>
  </si>
  <si>
    <t xml:space="preserve">MePDCL </t>
  </si>
  <si>
    <t xml:space="preserve"> Khliehriat </t>
  </si>
  <si>
    <t>Lumshnong +MCL</t>
  </si>
  <si>
    <t>Mustem</t>
  </si>
  <si>
    <t>Mawlyndep</t>
  </si>
  <si>
    <t>Nangalbibra</t>
  </si>
  <si>
    <t>Mendipathar</t>
  </si>
  <si>
    <t>Ampati</t>
  </si>
  <si>
    <t>Rongkhon</t>
  </si>
  <si>
    <t>Umiam</t>
  </si>
  <si>
    <t>Mawphlang</t>
  </si>
  <si>
    <t>Mawlai</t>
  </si>
  <si>
    <t>NEIGRIHMS</t>
  </si>
  <si>
    <t>IIM</t>
  </si>
  <si>
    <t>NEHU</t>
  </si>
  <si>
    <t>Cherra</t>
  </si>
  <si>
    <t>Nongstoin</t>
  </si>
  <si>
    <t>EPIP I</t>
  </si>
  <si>
    <t>EPIP II</t>
  </si>
  <si>
    <t>Killing</t>
  </si>
  <si>
    <t>Stage III</t>
  </si>
  <si>
    <t>Phulbari</t>
  </si>
  <si>
    <t>Umtru</t>
  </si>
  <si>
    <t>New Shillong</t>
  </si>
  <si>
    <t xml:space="preserve">                                                                  Sub-Total E  </t>
  </si>
  <si>
    <t>Total Drawal (D+E)</t>
  </si>
  <si>
    <t>F</t>
  </si>
  <si>
    <t>Transmission &amp; Transformation Loss (Mu)  [Sub-Total (A+B+C-D-E)]</t>
  </si>
  <si>
    <t>G</t>
  </si>
  <si>
    <t xml:space="preserve">% T &amp;T Loss                                                            </t>
  </si>
  <si>
    <t>MePDCL Average (MW)</t>
  </si>
  <si>
    <t>Units Received (MU)</t>
  </si>
  <si>
    <t>Units Received(MU)</t>
  </si>
  <si>
    <t>* As Approved in Business Plan</t>
  </si>
  <si>
    <t>Click here for details</t>
  </si>
  <si>
    <t>Insurance Claim Recd.</t>
  </si>
  <si>
    <t>Sale of Tender Document</t>
  </si>
  <si>
    <t xml:space="preserve">* Exclusive of Previous Gaps and Pension Instalment </t>
  </si>
  <si>
    <t>220 Killing-Mawngap-New Shillong</t>
  </si>
  <si>
    <t>DC</t>
  </si>
  <si>
    <t>23.12.2023</t>
  </si>
  <si>
    <t>132kV Mynkre-Khliehriat</t>
  </si>
  <si>
    <t>22.11.2024</t>
  </si>
  <si>
    <t>220/132kV Saisiej Substation</t>
  </si>
  <si>
    <t>15.09.2023</t>
  </si>
  <si>
    <t>220/132kV Mawphlang Substation</t>
  </si>
  <si>
    <t>132/33/11kV IIM Substation</t>
  </si>
  <si>
    <t>132/11kV
132/33kV</t>
  </si>
  <si>
    <t>10
5</t>
  </si>
  <si>
    <t>132/33kV Saisiej Substation</t>
  </si>
  <si>
    <t>132/33</t>
  </si>
  <si>
    <t>2X50</t>
  </si>
  <si>
    <t>132/33kV Phulbari Substation</t>
  </si>
  <si>
    <t>2x50</t>
  </si>
  <si>
    <t xml:space="preserve"> 12.08.23 &amp;       04.01.24 </t>
  </si>
  <si>
    <t>132/33kV Mynkre Substation</t>
  </si>
  <si>
    <t>28.10.2024</t>
  </si>
  <si>
    <t>31.03.2027</t>
  </si>
  <si>
    <t>30.06.2026</t>
  </si>
  <si>
    <t xml:space="preserve">Construction of 132kV single circuit LILO of Mendipathar-Nangalbibra at Nangalbibra Substation
(Phase-I of Construction of 132kVD/C line from 220/132kV Nangalbibra Substation (ISTS) to 1323kV Nangalbibra Substation(MePTCL)) </t>
  </si>
  <si>
    <t>30.03.2027</t>
  </si>
  <si>
    <t>Annexure T1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</si>
</sst>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dd\.mm\.yy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ndara"/>
      <family val="2"/>
    </font>
    <font>
      <b/>
      <sz val="10"/>
      <color theme="1"/>
      <name val="Candara"/>
      <family val="2"/>
    </font>
    <font>
      <sz val="11"/>
      <color theme="1"/>
      <name val="Candara"/>
      <family val="2"/>
    </font>
    <font>
      <b/>
      <sz val="11"/>
      <color theme="1"/>
      <name val="Candara"/>
      <family val="2"/>
    </font>
    <font>
      <sz val="11"/>
      <name val="Candara"/>
      <family val="2"/>
    </font>
    <font>
      <b/>
      <sz val="11"/>
      <name val="Candara"/>
      <family val="2"/>
    </font>
    <font>
      <b/>
      <i/>
      <sz val="11"/>
      <name val="Candara"/>
      <family val="2"/>
    </font>
    <font>
      <i/>
      <sz val="10"/>
      <color theme="1"/>
      <name val="Candara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ndara"/>
      <family val="2"/>
    </font>
    <font>
      <sz val="12"/>
      <color theme="1"/>
      <name val="Candara"/>
      <family val="2"/>
    </font>
    <font>
      <b/>
      <sz val="12"/>
      <color theme="1"/>
      <name val="Candara"/>
      <family val="2"/>
    </font>
    <font>
      <sz val="12"/>
      <name val="Candara"/>
      <family val="2"/>
    </font>
    <font>
      <sz val="12"/>
      <color rgb="FF000000"/>
      <name val="Candar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3" fillId="0" borderId="1" xfId="0" applyFont="1" applyBorder="1"/>
    <xf numFmtId="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/>
    <xf numFmtId="10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2" fontId="3" fillId="0" borderId="1" xfId="0" applyNumberFormat="1" applyFont="1" applyBorder="1"/>
    <xf numFmtId="2" fontId="3" fillId="0" borderId="0" xfId="0" applyNumberFormat="1" applyFont="1"/>
    <xf numFmtId="2" fontId="4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6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7" fillId="4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6" fillId="4" borderId="1" xfId="0" applyFont="1" applyFill="1" applyBorder="1" applyAlignment="1">
      <alignment horizontal="right"/>
    </xf>
    <xf numFmtId="2" fontId="4" fillId="4" borderId="1" xfId="0" applyNumberFormat="1" applyFont="1" applyFill="1" applyBorder="1"/>
    <xf numFmtId="166" fontId="6" fillId="0" borderId="1" xfId="0" applyNumberFormat="1" applyFont="1" applyBorder="1"/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8" fillId="0" borderId="0" xfId="0" applyFont="1"/>
    <xf numFmtId="0" fontId="9" fillId="0" borderId="0" xfId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2" fontId="3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1" xfId="0" applyFont="1" applyFill="1" applyBorder="1"/>
    <xf numFmtId="0" fontId="10" fillId="0" borderId="0" xfId="0" applyFont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left" vertical="center" wrapText="1"/>
    </xf>
    <xf numFmtId="164" fontId="14" fillId="0" borderId="1" xfId="0" applyNumberFormat="1" applyFont="1" applyBorder="1" applyAlignment="1">
      <alignment horizontal="center" vertical="center" wrapText="1" shrinkToFit="1"/>
    </xf>
    <xf numFmtId="165" fontId="14" fillId="0" borderId="1" xfId="0" applyNumberFormat="1" applyFont="1" applyBorder="1" applyAlignment="1">
      <alignment horizontal="center" vertical="center" wrapText="1" shrinkToFit="1"/>
    </xf>
    <xf numFmtId="0" fontId="11" fillId="7" borderId="1" xfId="0" applyFont="1" applyFill="1" applyBorder="1" applyAlignment="1">
      <alignment horizontal="center" vertical="center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center"/>
    </xf>
    <xf numFmtId="17" fontId="13" fillId="7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left" vertical="center" wrapText="1"/>
    </xf>
    <xf numFmtId="166" fontId="13" fillId="7" borderId="9" xfId="0" applyNumberFormat="1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3" fillId="3" borderId="12" xfId="0" applyFont="1" applyFill="1" applyBorder="1" applyAlignment="1">
      <alignment horizontal="left" vertical="center" wrapText="1"/>
    </xf>
    <xf numFmtId="164" fontId="13" fillId="3" borderId="12" xfId="0" applyNumberFormat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top" shrinkToFit="1"/>
    </xf>
    <xf numFmtId="0" fontId="13" fillId="0" borderId="7" xfId="0" applyFont="1" applyBorder="1" applyAlignment="1">
      <alignment horizontal="center" vertical="top" wrapText="1"/>
    </xf>
    <xf numFmtId="1" fontId="14" fillId="0" borderId="7" xfId="0" applyNumberFormat="1" applyFont="1" applyBorder="1" applyAlignment="1">
      <alignment horizontal="center" vertical="top" shrinkToFi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 wrapText="1"/>
    </xf>
    <xf numFmtId="0" fontId="13" fillId="8" borderId="8" xfId="0" applyFont="1" applyFill="1" applyBorder="1" applyAlignment="1">
      <alignment horizontal="center" vertical="top" wrapText="1"/>
    </xf>
    <xf numFmtId="0" fontId="11" fillId="8" borderId="5" xfId="0" applyFont="1" applyFill="1" applyBorder="1" applyAlignment="1">
      <alignment horizontal="center" vertical="center"/>
    </xf>
    <xf numFmtId="1" fontId="14" fillId="8" borderId="7" xfId="0" applyNumberFormat="1" applyFont="1" applyFill="1" applyBorder="1" applyAlignment="1">
      <alignment horizontal="center" vertical="top" shrinkToFit="1"/>
    </xf>
    <xf numFmtId="0" fontId="13" fillId="8" borderId="1" xfId="0" applyFont="1" applyFill="1" applyBorder="1" applyAlignment="1">
      <alignment horizontal="center" vertical="top" wrapText="1"/>
    </xf>
    <xf numFmtId="1" fontId="14" fillId="8" borderId="8" xfId="0" applyNumberFormat="1" applyFont="1" applyFill="1" applyBorder="1" applyAlignment="1">
      <alignment horizontal="center" vertical="top" shrinkToFit="1"/>
    </xf>
    <xf numFmtId="0" fontId="13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" fontId="11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22" fontId="11" fillId="0" borderId="1" xfId="0" applyNumberFormat="1" applyFont="1" applyBorder="1" applyAlignment="1">
      <alignment horizontal="center" vertical="center"/>
    </xf>
    <xf numFmtId="46" fontId="11" fillId="0" borderId="1" xfId="0" applyNumberFormat="1" applyFont="1" applyBorder="1" applyAlignment="1">
      <alignment horizontal="center" vertical="center"/>
    </xf>
    <xf numFmtId="46" fontId="11" fillId="0" borderId="0" xfId="0" applyNumberFormat="1" applyFont="1"/>
    <xf numFmtId="0" fontId="14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Transmission/True%20Up%20Model_Transmission_24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Transmission/Transmission%20Tariff%202026_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ARR"/>
      <sheetName val="GFA and Funding Pattern"/>
      <sheetName val="Operation and Maintenance Exp."/>
      <sheetName val="Employee Expenses"/>
      <sheetName val="R&amp;M Expenses"/>
      <sheetName val="A&amp;G Expenses"/>
      <sheetName val="Depreciation"/>
      <sheetName val="Interest on Loan"/>
      <sheetName val="Return on Equity"/>
      <sheetName val="IOWC"/>
      <sheetName val="Other Income"/>
      <sheetName val="Income from Operation"/>
      <sheetName val="Reconciliation of ARR and Rev."/>
      <sheetName val="Sheet14"/>
    </sheetNames>
    <sheetDataSet>
      <sheetData sheetId="0">
        <row r="5">
          <cell r="E5">
            <v>19.418431635713681</v>
          </cell>
        </row>
        <row r="6">
          <cell r="E6">
            <v>0</v>
          </cell>
        </row>
        <row r="7">
          <cell r="E7">
            <v>17.771392163532006</v>
          </cell>
        </row>
        <row r="9">
          <cell r="E9">
            <v>4.2168193446331097</v>
          </cell>
        </row>
        <row r="10">
          <cell r="E10">
            <v>2.9035000000000002</v>
          </cell>
        </row>
        <row r="12">
          <cell r="E12">
            <v>6.5339617599999995</v>
          </cell>
        </row>
      </sheetData>
      <sheetData sheetId="1"/>
      <sheetData sheetId="2">
        <row r="5">
          <cell r="E5">
            <v>45.478449943333331</v>
          </cell>
        </row>
        <row r="6">
          <cell r="E6">
            <v>9.3214431999999992</v>
          </cell>
        </row>
        <row r="7">
          <cell r="E7">
            <v>5.275469111333333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E6">
            <v>2.2531487000000001</v>
          </cell>
        </row>
        <row r="7">
          <cell r="E7">
            <v>0.19696516999999999</v>
          </cell>
        </row>
        <row r="8">
          <cell r="G8">
            <v>1.0633371</v>
          </cell>
        </row>
        <row r="9">
          <cell r="G9">
            <v>0.17605214</v>
          </cell>
        </row>
        <row r="11">
          <cell r="G11">
            <v>0.14589569999999999</v>
          </cell>
        </row>
        <row r="12">
          <cell r="G12">
            <v>5.0046399999999998E-2</v>
          </cell>
        </row>
        <row r="13">
          <cell r="G13">
            <v>0.34711148599999997</v>
          </cell>
        </row>
        <row r="14">
          <cell r="G14">
            <v>2.3014050639999999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ARR"/>
      <sheetName val="GFA and Grants"/>
      <sheetName val="Depreciation 2025_26"/>
      <sheetName val="Depreciation"/>
      <sheetName val="Interest on Loan"/>
      <sheetName val="Return on Equity"/>
      <sheetName val="Operation and Maintenance Exp."/>
      <sheetName val="Employee Expenses"/>
      <sheetName val="R&amp;M Expenses"/>
      <sheetName val="A&amp;G Expenses"/>
      <sheetName val="IOWC"/>
      <sheetName val="Other Income"/>
      <sheetName val="Transmission Tariff"/>
    </sheetNames>
    <sheetDataSet>
      <sheetData sheetId="0">
        <row r="6">
          <cell r="E6">
            <v>15.331944896691859</v>
          </cell>
        </row>
        <row r="7">
          <cell r="E7">
            <v>0</v>
          </cell>
        </row>
        <row r="8">
          <cell r="E8">
            <v>17.99221195573201</v>
          </cell>
        </row>
        <row r="10">
          <cell r="E10">
            <v>4.9135586554901467</v>
          </cell>
        </row>
        <row r="11">
          <cell r="E11">
            <v>4.4812047505434798</v>
          </cell>
        </row>
        <row r="13">
          <cell r="E13">
            <v>4.7306094303226409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1">
          <cell r="F11">
            <v>50.829982828513259</v>
          </cell>
        </row>
      </sheetData>
      <sheetData sheetId="8">
        <row r="15">
          <cell r="F15">
            <v>10.418314572799487</v>
          </cell>
        </row>
      </sheetData>
      <sheetData sheetId="9">
        <row r="25">
          <cell r="F25">
            <v>5.8962432685270905</v>
          </cell>
        </row>
      </sheetData>
      <sheetData sheetId="10"/>
      <sheetData sheetId="11"/>
      <sheetData sheetId="12">
        <row r="16">
          <cell r="D16">
            <v>127.02244883152011</v>
          </cell>
        </row>
        <row r="17">
          <cell r="D17">
            <v>245.42479374296553</v>
          </cell>
        </row>
        <row r="18">
          <cell r="D18">
            <v>14179.769852100651</v>
          </cell>
        </row>
        <row r="19">
          <cell r="D19">
            <v>2195.7876000000001</v>
          </cell>
        </row>
        <row r="20">
          <cell r="D20">
            <v>57.848240345068035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9"/>
  <sheetViews>
    <sheetView zoomScaleNormal="100" workbookViewId="0">
      <selection activeCell="E7" sqref="E7"/>
    </sheetView>
  </sheetViews>
  <sheetFormatPr defaultColWidth="8.7265625" defaultRowHeight="15.5" x14ac:dyDescent="0.35"/>
  <cols>
    <col min="1" max="1" width="8.7265625" style="61"/>
    <col min="2" max="2" width="34.26953125" style="61" customWidth="1"/>
    <col min="3" max="5" width="8.7265625" style="61"/>
    <col min="6" max="6" width="15.26953125" style="61" bestFit="1" customWidth="1"/>
    <col min="7" max="16384" width="8.7265625" style="61"/>
  </cols>
  <sheetData>
    <row r="4" spans="1:6" x14ac:dyDescent="0.35">
      <c r="F4" s="62" t="s">
        <v>82</v>
      </c>
    </row>
    <row r="5" spans="1:6" x14ac:dyDescent="0.35">
      <c r="A5" s="62" t="s">
        <v>83</v>
      </c>
    </row>
    <row r="6" spans="1:6" x14ac:dyDescent="0.35">
      <c r="A6" s="63" t="s">
        <v>84</v>
      </c>
      <c r="B6" s="63"/>
      <c r="C6" s="63"/>
      <c r="D6" s="63"/>
      <c r="E6" s="63"/>
      <c r="F6" s="63"/>
    </row>
    <row r="7" spans="1:6" x14ac:dyDescent="0.35">
      <c r="A7" s="62" t="s">
        <v>85</v>
      </c>
    </row>
    <row r="8" spans="1:6" ht="46.5" x14ac:dyDescent="0.35">
      <c r="A8" s="64" t="s">
        <v>86</v>
      </c>
      <c r="B8" s="64" t="s">
        <v>87</v>
      </c>
      <c r="C8" s="64" t="s">
        <v>88</v>
      </c>
      <c r="D8" s="64" t="s">
        <v>89</v>
      </c>
      <c r="E8" s="64" t="s">
        <v>90</v>
      </c>
      <c r="F8" s="64" t="s">
        <v>91</v>
      </c>
    </row>
    <row r="9" spans="1:6" x14ac:dyDescent="0.35">
      <c r="A9" s="65">
        <v>1</v>
      </c>
      <c r="B9" s="66" t="s">
        <v>92</v>
      </c>
      <c r="C9" s="65" t="s">
        <v>93</v>
      </c>
      <c r="D9" s="67" t="s">
        <v>94</v>
      </c>
      <c r="E9" s="68">
        <v>4.6479999999999997</v>
      </c>
      <c r="F9" s="65" t="s">
        <v>95</v>
      </c>
    </row>
    <row r="10" spans="1:6" x14ac:dyDescent="0.35">
      <c r="A10" s="65">
        <v>2</v>
      </c>
      <c r="B10" s="69" t="s">
        <v>96</v>
      </c>
      <c r="C10" s="65" t="s">
        <v>93</v>
      </c>
      <c r="D10" s="65" t="s">
        <v>97</v>
      </c>
      <c r="E10" s="70">
        <v>226.84</v>
      </c>
      <c r="F10" s="71">
        <v>40289</v>
      </c>
    </row>
    <row r="11" spans="1:6" x14ac:dyDescent="0.35">
      <c r="A11" s="72">
        <v>3</v>
      </c>
      <c r="B11" s="73" t="s">
        <v>318</v>
      </c>
      <c r="C11" s="74" t="s">
        <v>319</v>
      </c>
      <c r="D11" s="74" t="s">
        <v>97</v>
      </c>
      <c r="E11" s="74">
        <v>259.06</v>
      </c>
      <c r="F11" s="75" t="s">
        <v>320</v>
      </c>
    </row>
    <row r="12" spans="1:6" x14ac:dyDescent="0.35">
      <c r="A12" s="65">
        <v>4</v>
      </c>
      <c r="B12" s="76" t="s">
        <v>98</v>
      </c>
      <c r="C12" s="65" t="s">
        <v>99</v>
      </c>
      <c r="D12" s="65" t="s">
        <v>100</v>
      </c>
      <c r="E12" s="77">
        <v>18.053000000000001</v>
      </c>
      <c r="F12" s="78" t="s">
        <v>101</v>
      </c>
    </row>
    <row r="13" spans="1:6" x14ac:dyDescent="0.35">
      <c r="A13" s="65">
        <v>5</v>
      </c>
      <c r="B13" s="66" t="s">
        <v>102</v>
      </c>
      <c r="C13" s="65" t="s">
        <v>99</v>
      </c>
      <c r="D13" s="65" t="s">
        <v>100</v>
      </c>
      <c r="E13" s="77">
        <v>29.547000000000001</v>
      </c>
      <c r="F13" s="78" t="s">
        <v>101</v>
      </c>
    </row>
    <row r="14" spans="1:6" x14ac:dyDescent="0.35">
      <c r="A14" s="65">
        <v>6</v>
      </c>
      <c r="B14" s="66" t="s">
        <v>103</v>
      </c>
      <c r="C14" s="65" t="s">
        <v>99</v>
      </c>
      <c r="D14" s="65" t="s">
        <v>100</v>
      </c>
      <c r="E14" s="77">
        <v>17.7</v>
      </c>
      <c r="F14" s="78">
        <v>2015</v>
      </c>
    </row>
    <row r="15" spans="1:6" ht="31" x14ac:dyDescent="0.35">
      <c r="A15" s="65">
        <v>7</v>
      </c>
      <c r="B15" s="66" t="s">
        <v>104</v>
      </c>
      <c r="C15" s="65" t="s">
        <v>99</v>
      </c>
      <c r="D15" s="65" t="s">
        <v>100</v>
      </c>
      <c r="E15" s="77">
        <v>23.8</v>
      </c>
      <c r="F15" s="78">
        <v>2005</v>
      </c>
    </row>
    <row r="16" spans="1:6" ht="31" x14ac:dyDescent="0.35">
      <c r="A16" s="65">
        <v>8</v>
      </c>
      <c r="B16" s="66" t="s">
        <v>105</v>
      </c>
      <c r="C16" s="65" t="s">
        <v>99</v>
      </c>
      <c r="D16" s="65" t="s">
        <v>100</v>
      </c>
      <c r="E16" s="77">
        <v>24.561</v>
      </c>
      <c r="F16" s="78">
        <v>2005</v>
      </c>
    </row>
    <row r="17" spans="1:6" x14ac:dyDescent="0.35">
      <c r="A17" s="65">
        <v>9</v>
      </c>
      <c r="B17" s="66" t="s">
        <v>106</v>
      </c>
      <c r="C17" s="65" t="s">
        <v>99</v>
      </c>
      <c r="D17" s="65" t="s">
        <v>100</v>
      </c>
      <c r="E17" s="77">
        <v>5.6269999999999998</v>
      </c>
      <c r="F17" s="78">
        <v>1996</v>
      </c>
    </row>
    <row r="18" spans="1:6" x14ac:dyDescent="0.35">
      <c r="A18" s="65">
        <v>10</v>
      </c>
      <c r="B18" s="66" t="s">
        <v>107</v>
      </c>
      <c r="C18" s="65" t="s">
        <v>99</v>
      </c>
      <c r="D18" s="65" t="s">
        <v>100</v>
      </c>
      <c r="E18" s="77">
        <v>6.7249999999999996</v>
      </c>
      <c r="F18" s="78">
        <v>2005</v>
      </c>
    </row>
    <row r="19" spans="1:6" x14ac:dyDescent="0.35">
      <c r="A19" s="65">
        <v>11</v>
      </c>
      <c r="B19" s="66" t="s">
        <v>108</v>
      </c>
      <c r="C19" s="65" t="s">
        <v>99</v>
      </c>
      <c r="D19" s="65" t="s">
        <v>100</v>
      </c>
      <c r="E19" s="77">
        <v>62.825000000000003</v>
      </c>
      <c r="F19" s="78">
        <v>2005</v>
      </c>
    </row>
    <row r="20" spans="1:6" x14ac:dyDescent="0.35">
      <c r="A20" s="65">
        <v>12</v>
      </c>
      <c r="B20" s="66" t="s">
        <v>109</v>
      </c>
      <c r="C20" s="65" t="s">
        <v>99</v>
      </c>
      <c r="D20" s="65" t="s">
        <v>100</v>
      </c>
      <c r="E20" s="77">
        <v>5.28</v>
      </c>
      <c r="F20" s="78" t="s">
        <v>110</v>
      </c>
    </row>
    <row r="21" spans="1:6" x14ac:dyDescent="0.35">
      <c r="A21" s="65">
        <v>13</v>
      </c>
      <c r="B21" s="66" t="s">
        <v>111</v>
      </c>
      <c r="C21" s="65" t="s">
        <v>99</v>
      </c>
      <c r="D21" s="65" t="s">
        <v>100</v>
      </c>
      <c r="E21" s="77">
        <v>5.35</v>
      </c>
      <c r="F21" s="78" t="s">
        <v>112</v>
      </c>
    </row>
    <row r="22" spans="1:6" x14ac:dyDescent="0.35">
      <c r="A22" s="65">
        <v>14</v>
      </c>
      <c r="B22" s="66" t="s">
        <v>113</v>
      </c>
      <c r="C22" s="65" t="s">
        <v>99</v>
      </c>
      <c r="D22" s="65" t="s">
        <v>100</v>
      </c>
      <c r="E22" s="77">
        <v>12.35</v>
      </c>
      <c r="F22" s="78">
        <v>1964</v>
      </c>
    </row>
    <row r="23" spans="1:6" x14ac:dyDescent="0.35">
      <c r="A23" s="65">
        <v>15</v>
      </c>
      <c r="B23" s="66" t="s">
        <v>114</v>
      </c>
      <c r="C23" s="65" t="s">
        <v>99</v>
      </c>
      <c r="D23" s="65" t="s">
        <v>100</v>
      </c>
      <c r="E23" s="77">
        <v>5.0599999999999996</v>
      </c>
      <c r="F23" s="78" t="s">
        <v>115</v>
      </c>
    </row>
    <row r="24" spans="1:6" x14ac:dyDescent="0.35">
      <c r="A24" s="65">
        <v>16</v>
      </c>
      <c r="B24" s="66" t="s">
        <v>116</v>
      </c>
      <c r="C24" s="65" t="s">
        <v>99</v>
      </c>
      <c r="D24" s="65" t="s">
        <v>100</v>
      </c>
      <c r="E24" s="77">
        <v>3.1</v>
      </c>
      <c r="F24" s="78">
        <v>1969</v>
      </c>
    </row>
    <row r="25" spans="1:6" x14ac:dyDescent="0.35">
      <c r="A25" s="65">
        <v>17</v>
      </c>
      <c r="B25" s="66" t="s">
        <v>117</v>
      </c>
      <c r="C25" s="65" t="s">
        <v>99</v>
      </c>
      <c r="D25" s="65" t="s">
        <v>100</v>
      </c>
      <c r="E25" s="77">
        <v>8.02</v>
      </c>
      <c r="F25" s="78">
        <v>1991</v>
      </c>
    </row>
    <row r="26" spans="1:6" x14ac:dyDescent="0.35">
      <c r="A26" s="65">
        <v>18</v>
      </c>
      <c r="B26" s="66" t="s">
        <v>118</v>
      </c>
      <c r="C26" s="65" t="s">
        <v>99</v>
      </c>
      <c r="D26" s="65" t="s">
        <v>100</v>
      </c>
      <c r="E26" s="77">
        <v>9.69</v>
      </c>
      <c r="F26" s="78" t="s">
        <v>119</v>
      </c>
    </row>
    <row r="27" spans="1:6" ht="31" x14ac:dyDescent="0.35">
      <c r="A27" s="65">
        <v>19</v>
      </c>
      <c r="B27" s="66" t="s">
        <v>120</v>
      </c>
      <c r="C27" s="65" t="s">
        <v>99</v>
      </c>
      <c r="D27" s="65" t="s">
        <v>100</v>
      </c>
      <c r="E27" s="77">
        <v>6.2</v>
      </c>
      <c r="F27" s="78" t="s">
        <v>115</v>
      </c>
    </row>
    <row r="28" spans="1:6" ht="46.5" x14ac:dyDescent="0.35">
      <c r="A28" s="65">
        <v>20</v>
      </c>
      <c r="B28" s="66" t="s">
        <v>121</v>
      </c>
      <c r="C28" s="65" t="s">
        <v>99</v>
      </c>
      <c r="D28" s="65" t="s">
        <v>100</v>
      </c>
      <c r="E28" s="77">
        <v>6.51</v>
      </c>
      <c r="F28" s="78">
        <v>1981</v>
      </c>
    </row>
    <row r="29" spans="1:6" x14ac:dyDescent="0.35">
      <c r="A29" s="65">
        <v>21</v>
      </c>
      <c r="B29" s="66" t="s">
        <v>122</v>
      </c>
      <c r="C29" s="65" t="s">
        <v>99</v>
      </c>
      <c r="D29" s="65" t="s">
        <v>100</v>
      </c>
      <c r="E29" s="77">
        <v>56.83</v>
      </c>
      <c r="F29" s="78">
        <v>2012</v>
      </c>
    </row>
    <row r="30" spans="1:6" x14ac:dyDescent="0.35">
      <c r="A30" s="65">
        <v>22</v>
      </c>
      <c r="B30" s="66" t="s">
        <v>123</v>
      </c>
      <c r="C30" s="65" t="s">
        <v>99</v>
      </c>
      <c r="D30" s="65" t="s">
        <v>100</v>
      </c>
      <c r="E30" s="77">
        <v>21.29</v>
      </c>
      <c r="F30" s="78">
        <v>2012</v>
      </c>
    </row>
    <row r="31" spans="1:6" x14ac:dyDescent="0.35">
      <c r="A31" s="65">
        <v>23</v>
      </c>
      <c r="B31" s="66" t="s">
        <v>124</v>
      </c>
      <c r="C31" s="65" t="s">
        <v>99</v>
      </c>
      <c r="D31" s="65" t="s">
        <v>100</v>
      </c>
      <c r="E31" s="77">
        <v>31.071999999999999</v>
      </c>
      <c r="F31" s="78">
        <v>1978</v>
      </c>
    </row>
    <row r="32" spans="1:6" x14ac:dyDescent="0.35">
      <c r="A32" s="65">
        <v>24</v>
      </c>
      <c r="B32" s="66" t="s">
        <v>125</v>
      </c>
      <c r="C32" s="65" t="s">
        <v>99</v>
      </c>
      <c r="D32" s="65" t="s">
        <v>100</v>
      </c>
      <c r="E32" s="77">
        <v>57.05</v>
      </c>
      <c r="F32" s="78">
        <v>2003</v>
      </c>
    </row>
    <row r="33" spans="1:6" x14ac:dyDescent="0.35">
      <c r="A33" s="65">
        <v>25</v>
      </c>
      <c r="B33" s="66" t="s">
        <v>126</v>
      </c>
      <c r="C33" s="65" t="s">
        <v>99</v>
      </c>
      <c r="D33" s="65" t="s">
        <v>100</v>
      </c>
      <c r="E33" s="79">
        <v>1.21</v>
      </c>
      <c r="F33" s="78" t="s">
        <v>127</v>
      </c>
    </row>
    <row r="34" spans="1:6" x14ac:dyDescent="0.35">
      <c r="A34" s="65">
        <v>26</v>
      </c>
      <c r="B34" s="66" t="s">
        <v>128</v>
      </c>
      <c r="C34" s="65" t="s">
        <v>99</v>
      </c>
      <c r="D34" s="65" t="s">
        <v>100</v>
      </c>
      <c r="E34" s="77">
        <v>0.5</v>
      </c>
      <c r="F34" s="78" t="s">
        <v>129</v>
      </c>
    </row>
    <row r="35" spans="1:6" x14ac:dyDescent="0.35">
      <c r="A35" s="65">
        <v>27</v>
      </c>
      <c r="B35" s="66" t="s">
        <v>130</v>
      </c>
      <c r="C35" s="65" t="s">
        <v>99</v>
      </c>
      <c r="D35" s="65" t="s">
        <v>100</v>
      </c>
      <c r="E35" s="77">
        <v>68.7</v>
      </c>
      <c r="F35" s="78">
        <v>1986</v>
      </c>
    </row>
    <row r="36" spans="1:6" x14ac:dyDescent="0.35">
      <c r="A36" s="65">
        <v>28</v>
      </c>
      <c r="B36" s="66" t="s">
        <v>131</v>
      </c>
      <c r="C36" s="65" t="s">
        <v>99</v>
      </c>
      <c r="D36" s="65" t="s">
        <v>100</v>
      </c>
      <c r="E36" s="77">
        <v>32.770000000000003</v>
      </c>
      <c r="F36" s="78" t="s">
        <v>132</v>
      </c>
    </row>
    <row r="37" spans="1:6" x14ac:dyDescent="0.35">
      <c r="A37" s="65">
        <v>29</v>
      </c>
      <c r="B37" s="66" t="s">
        <v>133</v>
      </c>
      <c r="C37" s="65" t="s">
        <v>99</v>
      </c>
      <c r="D37" s="65" t="s">
        <v>100</v>
      </c>
      <c r="E37" s="77">
        <v>0</v>
      </c>
      <c r="F37" s="78" t="s">
        <v>134</v>
      </c>
    </row>
    <row r="38" spans="1:6" x14ac:dyDescent="0.35">
      <c r="A38" s="65">
        <v>30</v>
      </c>
      <c r="B38" s="66" t="s">
        <v>135</v>
      </c>
      <c r="C38" s="65" t="s">
        <v>99</v>
      </c>
      <c r="D38" s="65" t="s">
        <v>100</v>
      </c>
      <c r="E38" s="77">
        <v>18.899999999999999</v>
      </c>
      <c r="F38" s="78" t="s">
        <v>136</v>
      </c>
    </row>
    <row r="39" spans="1:6" x14ac:dyDescent="0.35">
      <c r="A39" s="65">
        <v>31</v>
      </c>
      <c r="B39" s="66" t="s">
        <v>137</v>
      </c>
      <c r="C39" s="65" t="s">
        <v>93</v>
      </c>
      <c r="D39" s="65" t="s">
        <v>100</v>
      </c>
      <c r="E39" s="80">
        <v>52.94</v>
      </c>
      <c r="F39" s="78" t="s">
        <v>138</v>
      </c>
    </row>
    <row r="40" spans="1:6" x14ac:dyDescent="0.35">
      <c r="A40" s="65">
        <v>32</v>
      </c>
      <c r="B40" s="66" t="s">
        <v>139</v>
      </c>
      <c r="C40" s="65" t="s">
        <v>93</v>
      </c>
      <c r="D40" s="65" t="s">
        <v>100</v>
      </c>
      <c r="E40" s="80">
        <v>4.46</v>
      </c>
      <c r="F40" s="78">
        <v>1996</v>
      </c>
    </row>
    <row r="41" spans="1:6" ht="31" x14ac:dyDescent="0.35">
      <c r="A41" s="65">
        <v>33</v>
      </c>
      <c r="B41" s="66" t="s">
        <v>140</v>
      </c>
      <c r="C41" s="65" t="s">
        <v>93</v>
      </c>
      <c r="D41" s="65" t="s">
        <v>100</v>
      </c>
      <c r="E41" s="80">
        <v>22.14</v>
      </c>
      <c r="F41" s="78">
        <v>1978</v>
      </c>
    </row>
    <row r="42" spans="1:6" ht="46.5" x14ac:dyDescent="0.35">
      <c r="A42" s="65">
        <v>34</v>
      </c>
      <c r="B42" s="66" t="s">
        <v>141</v>
      </c>
      <c r="C42" s="65" t="s">
        <v>93</v>
      </c>
      <c r="D42" s="65" t="s">
        <v>100</v>
      </c>
      <c r="E42" s="81">
        <v>0.56000000000000005</v>
      </c>
      <c r="F42" s="78" t="s">
        <v>142</v>
      </c>
    </row>
    <row r="43" spans="1:6" ht="31" x14ac:dyDescent="0.35">
      <c r="A43" s="65">
        <v>35</v>
      </c>
      <c r="B43" s="66" t="s">
        <v>143</v>
      </c>
      <c r="C43" s="65" t="s">
        <v>93</v>
      </c>
      <c r="D43" s="65" t="s">
        <v>100</v>
      </c>
      <c r="E43" s="80">
        <v>3.2</v>
      </c>
      <c r="F43" s="78">
        <v>2019</v>
      </c>
    </row>
    <row r="44" spans="1:6" ht="31" x14ac:dyDescent="0.35">
      <c r="A44" s="65">
        <v>36</v>
      </c>
      <c r="B44" s="66" t="s">
        <v>144</v>
      </c>
      <c r="C44" s="65" t="s">
        <v>93</v>
      </c>
      <c r="D44" s="65" t="s">
        <v>100</v>
      </c>
      <c r="E44" s="80">
        <v>2.68</v>
      </c>
      <c r="F44" s="78" t="s">
        <v>145</v>
      </c>
    </row>
    <row r="45" spans="1:6" ht="31" x14ac:dyDescent="0.35">
      <c r="A45" s="65">
        <v>37</v>
      </c>
      <c r="B45" s="66" t="s">
        <v>146</v>
      </c>
      <c r="C45" s="65" t="s">
        <v>93</v>
      </c>
      <c r="D45" s="65" t="s">
        <v>100</v>
      </c>
      <c r="E45" s="80">
        <v>2.2799999999999998</v>
      </c>
      <c r="F45" s="78" t="s">
        <v>147</v>
      </c>
    </row>
    <row r="46" spans="1:6" x14ac:dyDescent="0.35">
      <c r="A46" s="65">
        <v>38</v>
      </c>
      <c r="B46" s="66" t="s">
        <v>133</v>
      </c>
      <c r="C46" s="65" t="s">
        <v>93</v>
      </c>
      <c r="D46" s="65" t="s">
        <v>100</v>
      </c>
      <c r="E46" s="80">
        <v>184.3</v>
      </c>
      <c r="F46" s="78" t="s">
        <v>148</v>
      </c>
    </row>
    <row r="47" spans="1:6" x14ac:dyDescent="0.35">
      <c r="A47" s="65">
        <v>39</v>
      </c>
      <c r="B47" s="66" t="s">
        <v>149</v>
      </c>
      <c r="C47" s="65" t="s">
        <v>93</v>
      </c>
      <c r="D47" s="65" t="s">
        <v>100</v>
      </c>
      <c r="E47" s="79">
        <v>66.14</v>
      </c>
      <c r="F47" s="78" t="s">
        <v>150</v>
      </c>
    </row>
    <row r="48" spans="1:6" ht="31" x14ac:dyDescent="0.35">
      <c r="A48" s="65">
        <v>40</v>
      </c>
      <c r="B48" s="66" t="s">
        <v>151</v>
      </c>
      <c r="C48" s="65" t="s">
        <v>93</v>
      </c>
      <c r="D48" s="65" t="s">
        <v>100</v>
      </c>
      <c r="E48" s="79">
        <v>35.08</v>
      </c>
      <c r="F48" s="78">
        <v>1978</v>
      </c>
    </row>
    <row r="49" spans="1:6" x14ac:dyDescent="0.35">
      <c r="A49" s="65">
        <v>41</v>
      </c>
      <c r="B49" s="66" t="s">
        <v>152</v>
      </c>
      <c r="C49" s="65" t="s">
        <v>93</v>
      </c>
      <c r="D49" s="65" t="s">
        <v>100</v>
      </c>
      <c r="E49" s="80">
        <v>5.1479999999999997</v>
      </c>
      <c r="F49" s="78" t="s">
        <v>153</v>
      </c>
    </row>
    <row r="50" spans="1:6" x14ac:dyDescent="0.35">
      <c r="A50" s="65">
        <v>42</v>
      </c>
      <c r="B50" s="66" t="s">
        <v>154</v>
      </c>
      <c r="C50" s="65" t="s">
        <v>93</v>
      </c>
      <c r="D50" s="65" t="s">
        <v>100</v>
      </c>
      <c r="E50" s="80">
        <v>20.52</v>
      </c>
      <c r="F50" s="78" t="s">
        <v>153</v>
      </c>
    </row>
    <row r="51" spans="1:6" x14ac:dyDescent="0.35">
      <c r="A51" s="65">
        <v>43</v>
      </c>
      <c r="B51" s="66" t="s">
        <v>155</v>
      </c>
      <c r="C51" s="65" t="s">
        <v>93</v>
      </c>
      <c r="D51" s="65" t="s">
        <v>100</v>
      </c>
      <c r="E51" s="80">
        <v>1.4</v>
      </c>
      <c r="F51" s="78" t="s">
        <v>156</v>
      </c>
    </row>
    <row r="52" spans="1:6" x14ac:dyDescent="0.35">
      <c r="A52" s="65">
        <v>44</v>
      </c>
      <c r="B52" s="66" t="s">
        <v>157</v>
      </c>
      <c r="C52" s="65" t="s">
        <v>93</v>
      </c>
      <c r="D52" s="65" t="s">
        <v>100</v>
      </c>
      <c r="E52" s="80">
        <v>23.2</v>
      </c>
      <c r="F52" s="78">
        <v>1964</v>
      </c>
    </row>
    <row r="53" spans="1:6" x14ac:dyDescent="0.35">
      <c r="A53" s="65">
        <v>45</v>
      </c>
      <c r="B53" s="66" t="s">
        <v>158</v>
      </c>
      <c r="C53" s="65" t="s">
        <v>93</v>
      </c>
      <c r="D53" s="65" t="s">
        <v>100</v>
      </c>
      <c r="E53" s="80">
        <v>35.44</v>
      </c>
      <c r="F53" s="78">
        <v>1996</v>
      </c>
    </row>
    <row r="54" spans="1:6" x14ac:dyDescent="0.35">
      <c r="A54" s="65">
        <v>46</v>
      </c>
      <c r="B54" s="66" t="s">
        <v>159</v>
      </c>
      <c r="C54" s="65" t="s">
        <v>93</v>
      </c>
      <c r="D54" s="65" t="s">
        <v>100</v>
      </c>
      <c r="E54" s="80">
        <v>6.06</v>
      </c>
      <c r="F54" s="78" t="s">
        <v>156</v>
      </c>
    </row>
    <row r="55" spans="1:6" x14ac:dyDescent="0.35">
      <c r="A55" s="65">
        <v>47</v>
      </c>
      <c r="B55" s="66" t="s">
        <v>160</v>
      </c>
      <c r="C55" s="65" t="s">
        <v>93</v>
      </c>
      <c r="D55" s="65" t="s">
        <v>100</v>
      </c>
      <c r="E55" s="80">
        <v>59.72</v>
      </c>
      <c r="F55" s="78">
        <v>1996</v>
      </c>
    </row>
    <row r="56" spans="1:6" x14ac:dyDescent="0.35">
      <c r="A56" s="65">
        <v>48</v>
      </c>
      <c r="B56" s="66" t="s">
        <v>161</v>
      </c>
      <c r="C56" s="65" t="s">
        <v>93</v>
      </c>
      <c r="D56" s="65" t="s">
        <v>100</v>
      </c>
      <c r="E56" s="80">
        <v>84.2</v>
      </c>
      <c r="F56" s="78">
        <v>1964</v>
      </c>
    </row>
    <row r="57" spans="1:6" x14ac:dyDescent="0.35">
      <c r="A57" s="65">
        <v>49</v>
      </c>
      <c r="B57" s="66" t="s">
        <v>162</v>
      </c>
      <c r="C57" s="65" t="s">
        <v>93</v>
      </c>
      <c r="D57" s="65" t="s">
        <v>100</v>
      </c>
      <c r="E57" s="80">
        <v>99.376000000000005</v>
      </c>
      <c r="F57" s="78" t="s">
        <v>163</v>
      </c>
    </row>
    <row r="58" spans="1:6" x14ac:dyDescent="0.35">
      <c r="A58" s="82">
        <v>50</v>
      </c>
      <c r="B58" s="83" t="s">
        <v>321</v>
      </c>
      <c r="C58" s="82" t="s">
        <v>93</v>
      </c>
      <c r="D58" s="82" t="s">
        <v>100</v>
      </c>
      <c r="E58" s="84">
        <v>34</v>
      </c>
      <c r="F58" s="85" t="s">
        <v>322</v>
      </c>
    </row>
    <row r="59" spans="1:6" x14ac:dyDescent="0.35">
      <c r="A59" s="86"/>
      <c r="B59" s="87"/>
      <c r="C59" s="86"/>
      <c r="D59" s="86"/>
      <c r="E59" s="88"/>
      <c r="F59" s="89"/>
    </row>
  </sheetData>
  <mergeCells count="1">
    <mergeCell ref="A6:F6"/>
  </mergeCells>
  <pageMargins left="0.7" right="0.7" top="0.75" bottom="0.75" header="0.3" footer="0.3"/>
  <pageSetup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1"/>
  <sheetViews>
    <sheetView zoomScaleSheetLayoutView="70" workbookViewId="0">
      <selection activeCell="B15" sqref="B15"/>
    </sheetView>
  </sheetViews>
  <sheetFormatPr defaultRowHeight="14.5" x14ac:dyDescent="0.35"/>
  <cols>
    <col min="1" max="1" width="6.1796875" style="7" customWidth="1"/>
    <col min="2" max="2" width="61.1796875" style="7" bestFit="1" customWidth="1"/>
    <col min="3" max="3" width="9.1796875" style="10" customWidth="1"/>
    <col min="4" max="16384" width="8.7265625" style="7"/>
  </cols>
  <sheetData>
    <row r="1" spans="1:3" x14ac:dyDescent="0.35">
      <c r="A1" s="60" t="s">
        <v>251</v>
      </c>
      <c r="B1" s="60"/>
      <c r="C1" s="60"/>
    </row>
    <row r="2" spans="1:3" x14ac:dyDescent="0.35">
      <c r="A2" s="22">
        <v>1</v>
      </c>
      <c r="B2" s="23" t="s">
        <v>252</v>
      </c>
      <c r="C2" s="15" t="s">
        <v>46</v>
      </c>
    </row>
    <row r="3" spans="1:3" x14ac:dyDescent="0.35">
      <c r="A3" s="24" t="s">
        <v>253</v>
      </c>
      <c r="B3" s="25" t="s">
        <v>254</v>
      </c>
      <c r="C3" s="28">
        <v>1018.2048688919999</v>
      </c>
    </row>
    <row r="4" spans="1:3" x14ac:dyDescent="0.35">
      <c r="A4" s="29"/>
      <c r="B4" s="30" t="s">
        <v>255</v>
      </c>
      <c r="C4" s="28">
        <v>1018.2048688919999</v>
      </c>
    </row>
    <row r="5" spans="1:3" x14ac:dyDescent="0.35">
      <c r="A5" s="29" t="s">
        <v>256</v>
      </c>
      <c r="B5" s="31" t="s">
        <v>257</v>
      </c>
      <c r="C5" s="16"/>
    </row>
    <row r="6" spans="1:3" x14ac:dyDescent="0.35">
      <c r="A6" s="32">
        <v>1</v>
      </c>
      <c r="B6" s="33" t="s">
        <v>258</v>
      </c>
      <c r="C6" s="28">
        <v>2.6962619799999383E-2</v>
      </c>
    </row>
    <row r="7" spans="1:3" x14ac:dyDescent="0.35">
      <c r="A7" s="32">
        <v>2</v>
      </c>
      <c r="B7" s="33" t="s">
        <v>259</v>
      </c>
      <c r="C7" s="28">
        <v>2.3172206623999996</v>
      </c>
    </row>
    <row r="8" spans="1:3" x14ac:dyDescent="0.35">
      <c r="A8" s="29">
        <v>3</v>
      </c>
      <c r="B8" s="33" t="s">
        <v>260</v>
      </c>
      <c r="C8" s="28">
        <v>0.73059607500000012</v>
      </c>
    </row>
    <row r="9" spans="1:3" x14ac:dyDescent="0.35">
      <c r="A9" s="29">
        <v>4</v>
      </c>
      <c r="B9" s="33" t="s">
        <v>261</v>
      </c>
      <c r="C9" s="28">
        <v>7.9856027999999999E-3</v>
      </c>
    </row>
    <row r="10" spans="1:3" x14ac:dyDescent="0.35">
      <c r="A10" s="24"/>
      <c r="B10" s="34" t="s">
        <v>262</v>
      </c>
      <c r="C10" s="28">
        <f>SUM(C6:C9)</f>
        <v>3.0827649599999991</v>
      </c>
    </row>
    <row r="11" spans="1:3" x14ac:dyDescent="0.35">
      <c r="A11" s="15" t="s">
        <v>263</v>
      </c>
      <c r="B11" s="31" t="s">
        <v>264</v>
      </c>
      <c r="C11" s="28"/>
    </row>
    <row r="12" spans="1:3" x14ac:dyDescent="0.35">
      <c r="A12" s="15">
        <v>1</v>
      </c>
      <c r="B12" s="31" t="s">
        <v>265</v>
      </c>
      <c r="C12" s="28">
        <v>1026.1117727021838</v>
      </c>
    </row>
    <row r="13" spans="1:3" x14ac:dyDescent="0.35">
      <c r="A13" s="15"/>
      <c r="B13" s="34" t="s">
        <v>266</v>
      </c>
      <c r="C13" s="28">
        <f>C12</f>
        <v>1026.1117727021838</v>
      </c>
    </row>
    <row r="14" spans="1:3" x14ac:dyDescent="0.35">
      <c r="A14" s="15"/>
      <c r="B14" s="31" t="s">
        <v>267</v>
      </c>
      <c r="C14" s="28">
        <f t="shared" ref="C14" si="0">C4+C10+C13</f>
        <v>2047.3994065541838</v>
      </c>
    </row>
    <row r="15" spans="1:3" x14ac:dyDescent="0.35">
      <c r="A15" s="15"/>
      <c r="B15" s="31" t="s">
        <v>268</v>
      </c>
      <c r="C15" s="28"/>
    </row>
    <row r="16" spans="1:3" x14ac:dyDescent="0.35">
      <c r="A16" s="29" t="s">
        <v>269</v>
      </c>
      <c r="B16" s="31" t="s">
        <v>270</v>
      </c>
      <c r="C16" s="28"/>
    </row>
    <row r="17" spans="1:4" x14ac:dyDescent="0.35">
      <c r="A17" s="22">
        <v>1</v>
      </c>
      <c r="B17" s="33" t="s">
        <v>258</v>
      </c>
      <c r="C17" s="28">
        <v>54.936886349600016</v>
      </c>
    </row>
    <row r="18" spans="1:4" x14ac:dyDescent="0.35">
      <c r="A18" s="22">
        <v>2</v>
      </c>
      <c r="B18" s="33" t="s">
        <v>259</v>
      </c>
      <c r="C18" s="28">
        <v>38.618090043400009</v>
      </c>
    </row>
    <row r="19" spans="1:4" x14ac:dyDescent="0.35">
      <c r="A19" s="22">
        <v>3</v>
      </c>
      <c r="B19" s="33" t="s">
        <v>260</v>
      </c>
      <c r="C19" s="28">
        <v>4.9977222849999983</v>
      </c>
    </row>
    <row r="20" spans="1:4" x14ac:dyDescent="0.35">
      <c r="A20" s="22">
        <v>4</v>
      </c>
      <c r="B20" s="33" t="s">
        <v>261</v>
      </c>
      <c r="C20" s="28">
        <v>10.420072731000001</v>
      </c>
    </row>
    <row r="21" spans="1:4" x14ac:dyDescent="0.35">
      <c r="A21" s="22">
        <v>5</v>
      </c>
      <c r="B21" s="23" t="s">
        <v>271</v>
      </c>
      <c r="C21" s="28">
        <v>56.252153660200001</v>
      </c>
    </row>
    <row r="22" spans="1:4" x14ac:dyDescent="0.35">
      <c r="A22" s="22">
        <v>6</v>
      </c>
      <c r="B22" s="23" t="s">
        <v>272</v>
      </c>
      <c r="C22" s="28">
        <v>50.953200064400001</v>
      </c>
    </row>
    <row r="23" spans="1:4" x14ac:dyDescent="0.35">
      <c r="A23" s="22">
        <v>7</v>
      </c>
      <c r="B23" s="23" t="s">
        <v>273</v>
      </c>
      <c r="C23" s="28">
        <v>21.280042650399995</v>
      </c>
    </row>
    <row r="24" spans="1:4" x14ac:dyDescent="0.35">
      <c r="A24" s="22">
        <v>8</v>
      </c>
      <c r="B24" s="23" t="s">
        <v>274</v>
      </c>
      <c r="C24" s="28">
        <v>90.266238110599986</v>
      </c>
    </row>
    <row r="25" spans="1:4" x14ac:dyDescent="0.35">
      <c r="A25" s="22">
        <v>9</v>
      </c>
      <c r="B25" s="23" t="s">
        <v>275</v>
      </c>
      <c r="C25" s="28">
        <v>71.559811372399992</v>
      </c>
    </row>
    <row r="26" spans="1:4" x14ac:dyDescent="0.35">
      <c r="A26" s="22">
        <v>10</v>
      </c>
      <c r="B26" s="23" t="s">
        <v>276</v>
      </c>
      <c r="C26" s="28">
        <v>80.721115415200003</v>
      </c>
    </row>
    <row r="27" spans="1:4" x14ac:dyDescent="0.35">
      <c r="A27" s="22">
        <v>11</v>
      </c>
      <c r="B27" s="23" t="s">
        <v>277</v>
      </c>
      <c r="C27" s="28">
        <v>53.252339174799985</v>
      </c>
    </row>
    <row r="28" spans="1:4" x14ac:dyDescent="0.35">
      <c r="A28" s="29"/>
      <c r="B28" s="34" t="s">
        <v>278</v>
      </c>
      <c r="C28" s="28">
        <f>SUM(C17:C27)</f>
        <v>533.25767185699999</v>
      </c>
    </row>
    <row r="29" spans="1:4" x14ac:dyDescent="0.35">
      <c r="A29" s="15" t="s">
        <v>279</v>
      </c>
      <c r="B29" s="16" t="s">
        <v>280</v>
      </c>
      <c r="C29" s="28"/>
    </row>
    <row r="30" spans="1:4" x14ac:dyDescent="0.35">
      <c r="A30" s="13">
        <v>1</v>
      </c>
      <c r="B30" s="35" t="s">
        <v>281</v>
      </c>
      <c r="C30" s="28">
        <v>58.869354413199993</v>
      </c>
      <c r="D30" s="27"/>
    </row>
    <row r="31" spans="1:4" x14ac:dyDescent="0.35">
      <c r="A31" s="13">
        <v>2</v>
      </c>
      <c r="B31" s="35" t="s">
        <v>282</v>
      </c>
      <c r="C31" s="28">
        <v>15.003262655000004</v>
      </c>
      <c r="D31" s="27"/>
    </row>
    <row r="32" spans="1:4" x14ac:dyDescent="0.35">
      <c r="A32" s="13">
        <v>3</v>
      </c>
      <c r="B32" s="35" t="s">
        <v>283</v>
      </c>
      <c r="C32" s="28">
        <v>84.313611292000019</v>
      </c>
      <c r="D32" s="27"/>
    </row>
    <row r="33" spans="1:4" x14ac:dyDescent="0.35">
      <c r="A33" s="13">
        <v>4</v>
      </c>
      <c r="B33" s="35" t="s">
        <v>284</v>
      </c>
      <c r="C33" s="28">
        <v>91.979557507200013</v>
      </c>
      <c r="D33" s="27"/>
    </row>
    <row r="34" spans="1:4" x14ac:dyDescent="0.35">
      <c r="A34" s="13">
        <v>5</v>
      </c>
      <c r="B34" s="35" t="s">
        <v>285</v>
      </c>
      <c r="C34" s="28">
        <v>71.930785884400009</v>
      </c>
      <c r="D34" s="27"/>
    </row>
    <row r="35" spans="1:4" x14ac:dyDescent="0.35">
      <c r="A35" s="13">
        <v>6</v>
      </c>
      <c r="B35" s="35" t="s">
        <v>286</v>
      </c>
      <c r="C35" s="28">
        <v>58.044835218400003</v>
      </c>
      <c r="D35" s="27"/>
    </row>
    <row r="36" spans="1:4" x14ac:dyDescent="0.35">
      <c r="A36" s="13">
        <v>7</v>
      </c>
      <c r="B36" s="35" t="s">
        <v>287</v>
      </c>
      <c r="C36" s="28">
        <v>75.743680073200011</v>
      </c>
      <c r="D36" s="27"/>
    </row>
    <row r="37" spans="1:4" x14ac:dyDescent="0.35">
      <c r="A37" s="13">
        <v>8</v>
      </c>
      <c r="B37" s="35" t="s">
        <v>288</v>
      </c>
      <c r="C37" s="28">
        <v>101.66481874799999</v>
      </c>
      <c r="D37" s="27"/>
    </row>
    <row r="38" spans="1:4" x14ac:dyDescent="0.35">
      <c r="A38" s="13">
        <v>9</v>
      </c>
      <c r="B38" s="35" t="s">
        <v>289</v>
      </c>
      <c r="C38" s="28">
        <v>97.583712012799992</v>
      </c>
      <c r="D38" s="27"/>
    </row>
    <row r="39" spans="1:4" x14ac:dyDescent="0.35">
      <c r="A39" s="13">
        <v>10</v>
      </c>
      <c r="B39" s="35" t="s">
        <v>290</v>
      </c>
      <c r="C39" s="28">
        <v>133.41754561239998</v>
      </c>
      <c r="D39" s="27"/>
    </row>
    <row r="40" spans="1:4" x14ac:dyDescent="0.35">
      <c r="A40" s="13">
        <v>11</v>
      </c>
      <c r="B40" s="35" t="s">
        <v>291</v>
      </c>
      <c r="C40" s="28">
        <v>183.353210942</v>
      </c>
      <c r="D40" s="27"/>
    </row>
    <row r="41" spans="1:4" x14ac:dyDescent="0.35">
      <c r="A41" s="13">
        <v>12</v>
      </c>
      <c r="B41" s="35" t="s">
        <v>292</v>
      </c>
      <c r="C41" s="28">
        <v>8.491960986799997</v>
      </c>
      <c r="D41" s="27"/>
    </row>
    <row r="42" spans="1:4" x14ac:dyDescent="0.35">
      <c r="A42" s="13">
        <v>13</v>
      </c>
      <c r="B42" s="35" t="s">
        <v>293</v>
      </c>
      <c r="C42" s="28">
        <v>7.0158012687999998</v>
      </c>
      <c r="D42" s="27"/>
    </row>
    <row r="43" spans="1:4" x14ac:dyDescent="0.35">
      <c r="A43" s="13">
        <v>14</v>
      </c>
      <c r="B43" s="35" t="s">
        <v>294</v>
      </c>
      <c r="C43" s="28">
        <v>127.67509716599999</v>
      </c>
      <c r="D43" s="27"/>
    </row>
    <row r="44" spans="1:4" x14ac:dyDescent="0.35">
      <c r="A44" s="13">
        <v>15</v>
      </c>
      <c r="B44" s="35" t="s">
        <v>295</v>
      </c>
      <c r="C44" s="28">
        <v>25.41042521</v>
      </c>
      <c r="D44" s="27"/>
    </row>
    <row r="45" spans="1:4" x14ac:dyDescent="0.35">
      <c r="A45" s="13">
        <v>16</v>
      </c>
      <c r="B45" s="35" t="s">
        <v>296</v>
      </c>
      <c r="C45" s="28">
        <v>58.2184267616</v>
      </c>
      <c r="D45" s="27"/>
    </row>
    <row r="46" spans="1:4" x14ac:dyDescent="0.35">
      <c r="A46" s="13">
        <v>17</v>
      </c>
      <c r="B46" s="35" t="s">
        <v>297</v>
      </c>
      <c r="C46" s="28">
        <v>51.576018262799998</v>
      </c>
      <c r="D46" s="27"/>
    </row>
    <row r="47" spans="1:4" x14ac:dyDescent="0.35">
      <c r="A47" s="13">
        <v>18</v>
      </c>
      <c r="B47" s="35" t="s">
        <v>298</v>
      </c>
      <c r="C47" s="28">
        <v>122.48913493799996</v>
      </c>
      <c r="D47" s="27"/>
    </row>
    <row r="48" spans="1:4" x14ac:dyDescent="0.35">
      <c r="A48" s="13">
        <v>20</v>
      </c>
      <c r="B48" s="35" t="s">
        <v>299</v>
      </c>
      <c r="C48" s="28">
        <v>0.21114999999999995</v>
      </c>
      <c r="D48" s="27"/>
    </row>
    <row r="49" spans="1:4" x14ac:dyDescent="0.35">
      <c r="A49" s="13">
        <v>21</v>
      </c>
      <c r="B49" s="35" t="s">
        <v>300</v>
      </c>
      <c r="C49" s="28">
        <v>29.825449739615003</v>
      </c>
      <c r="D49" s="27"/>
    </row>
    <row r="50" spans="1:4" x14ac:dyDescent="0.35">
      <c r="A50" s="13">
        <v>22</v>
      </c>
      <c r="B50" s="35" t="s">
        <v>301</v>
      </c>
      <c r="C50" s="28">
        <v>54.118045685999995</v>
      </c>
      <c r="D50" s="27"/>
    </row>
    <row r="51" spans="1:4" x14ac:dyDescent="0.35">
      <c r="A51" s="13">
        <v>23</v>
      </c>
      <c r="B51" s="35" t="s">
        <v>302</v>
      </c>
      <c r="C51" s="28">
        <v>0.28497225119997871</v>
      </c>
      <c r="D51" s="27"/>
    </row>
    <row r="52" spans="1:4" x14ac:dyDescent="0.35">
      <c r="A52" s="13">
        <v>24</v>
      </c>
      <c r="B52" s="35" t="s">
        <v>303</v>
      </c>
      <c r="C52" s="28">
        <v>5.3796799679999996</v>
      </c>
      <c r="D52" s="27"/>
    </row>
    <row r="53" spans="1:4" x14ac:dyDescent="0.35">
      <c r="A53" s="11"/>
      <c r="B53" s="36" t="s">
        <v>304</v>
      </c>
      <c r="C53" s="28">
        <f>SUM(C30:C52)</f>
        <v>1462.6005365974152</v>
      </c>
    </row>
    <row r="54" spans="1:4" x14ac:dyDescent="0.35">
      <c r="A54" s="11"/>
      <c r="B54" s="36" t="s">
        <v>305</v>
      </c>
      <c r="C54" s="28">
        <f t="shared" ref="C54" si="1">C28+C53</f>
        <v>1995.858208454415</v>
      </c>
    </row>
    <row r="55" spans="1:4" x14ac:dyDescent="0.35">
      <c r="A55" s="29" t="s">
        <v>306</v>
      </c>
      <c r="B55" s="31" t="s">
        <v>307</v>
      </c>
      <c r="C55" s="26">
        <f t="shared" ref="C55" si="2">C14-C54</f>
        <v>51.541198099768735</v>
      </c>
    </row>
    <row r="56" spans="1:4" x14ac:dyDescent="0.35">
      <c r="A56" s="24" t="s">
        <v>308</v>
      </c>
      <c r="B56" s="37" t="s">
        <v>309</v>
      </c>
      <c r="C56" s="38">
        <f t="shared" ref="C56" si="3">C55/(C14)*100</f>
        <v>2.517398311964623</v>
      </c>
    </row>
    <row r="57" spans="1:4" x14ac:dyDescent="0.35">
      <c r="A57" s="11"/>
      <c r="B57" s="15" t="s">
        <v>310</v>
      </c>
      <c r="C57" s="39">
        <f>C53*1000/24/31</f>
        <v>1965.8609362868481</v>
      </c>
    </row>
    <row r="60" spans="1:4" x14ac:dyDescent="0.35">
      <c r="A60" s="40"/>
    </row>
    <row r="61" spans="1:4" x14ac:dyDescent="0.35">
      <c r="A61" s="40"/>
    </row>
  </sheetData>
  <mergeCells count="1">
    <mergeCell ref="A1:C1"/>
  </mergeCells>
  <pageMargins left="0.7" right="0.7" top="0.75" bottom="0.75" header="0.3" footer="0.3"/>
  <pageSetup scale="66" orientation="landscape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60" zoomScaleNormal="100" workbookViewId="0">
      <selection activeCell="G4" sqref="G4"/>
    </sheetView>
  </sheetViews>
  <sheetFormatPr defaultColWidth="8.7265625" defaultRowHeight="15.5" x14ac:dyDescent="0.35"/>
  <cols>
    <col min="1" max="1" width="16.1796875" style="92" customWidth="1"/>
    <col min="2" max="2" width="16.1796875" style="61" customWidth="1"/>
    <col min="3" max="7" width="16.1796875" style="92" customWidth="1"/>
    <col min="8" max="16384" width="8.7265625" style="61"/>
  </cols>
  <sheetData>
    <row r="1" spans="1:7" x14ac:dyDescent="0.35">
      <c r="A1" s="90" t="s">
        <v>83</v>
      </c>
      <c r="B1" s="90"/>
      <c r="C1" s="90"/>
      <c r="D1" s="90"/>
      <c r="E1" s="90"/>
      <c r="F1" s="90"/>
      <c r="G1" s="90"/>
    </row>
    <row r="2" spans="1:7" x14ac:dyDescent="0.35">
      <c r="A2" s="63" t="s">
        <v>164</v>
      </c>
      <c r="B2" s="63"/>
      <c r="C2" s="63"/>
      <c r="D2" s="63"/>
      <c r="E2" s="63"/>
      <c r="F2" s="63"/>
      <c r="G2" s="63"/>
    </row>
    <row r="3" spans="1:7" x14ac:dyDescent="0.35">
      <c r="A3" s="91" t="s">
        <v>165</v>
      </c>
      <c r="G3" s="91" t="s">
        <v>341</v>
      </c>
    </row>
    <row r="4" spans="1:7" ht="62" x14ac:dyDescent="0.35">
      <c r="A4" s="64" t="s">
        <v>86</v>
      </c>
      <c r="B4" s="64" t="s">
        <v>166</v>
      </c>
      <c r="C4" s="64" t="s">
        <v>167</v>
      </c>
      <c r="D4" s="64" t="s">
        <v>168</v>
      </c>
      <c r="E4" s="64" t="s">
        <v>169</v>
      </c>
      <c r="F4" s="64" t="s">
        <v>170</v>
      </c>
      <c r="G4" s="64" t="s">
        <v>91</v>
      </c>
    </row>
    <row r="5" spans="1:7" x14ac:dyDescent="0.35">
      <c r="A5" s="93">
        <v>1</v>
      </c>
      <c r="B5" s="94" t="s">
        <v>171</v>
      </c>
      <c r="C5" s="95" t="s">
        <v>218</v>
      </c>
      <c r="D5" s="95" t="s">
        <v>219</v>
      </c>
      <c r="E5" s="96" t="s">
        <v>172</v>
      </c>
      <c r="F5" s="65">
        <v>630</v>
      </c>
      <c r="G5" s="97" t="s">
        <v>173</v>
      </c>
    </row>
    <row r="6" spans="1:7" x14ac:dyDescent="0.35">
      <c r="A6" s="65">
        <v>2</v>
      </c>
      <c r="B6" s="94" t="s">
        <v>174</v>
      </c>
      <c r="C6" s="98" t="s">
        <v>220</v>
      </c>
      <c r="D6" s="98" t="s">
        <v>175</v>
      </c>
      <c r="E6" s="96" t="s">
        <v>176</v>
      </c>
      <c r="F6" s="65">
        <v>320</v>
      </c>
      <c r="G6" s="99">
        <v>2005</v>
      </c>
    </row>
    <row r="7" spans="1:7" x14ac:dyDescent="0.35">
      <c r="A7" s="65">
        <v>3</v>
      </c>
      <c r="B7" s="94" t="s">
        <v>323</v>
      </c>
      <c r="C7" s="65" t="s">
        <v>218</v>
      </c>
      <c r="D7" s="100" t="s">
        <v>175</v>
      </c>
      <c r="E7" s="67" t="s">
        <v>176</v>
      </c>
      <c r="F7" s="101">
        <v>320</v>
      </c>
      <c r="G7" s="65" t="s">
        <v>324</v>
      </c>
    </row>
    <row r="8" spans="1:7" x14ac:dyDescent="0.35">
      <c r="A8" s="65">
        <v>4</v>
      </c>
      <c r="B8" s="94" t="s">
        <v>325</v>
      </c>
      <c r="C8" s="102" t="s">
        <v>218</v>
      </c>
      <c r="D8" s="100" t="s">
        <v>175</v>
      </c>
      <c r="E8" s="65" t="s">
        <v>176</v>
      </c>
      <c r="F8" s="102">
        <v>320</v>
      </c>
      <c r="G8" s="65" t="s">
        <v>320</v>
      </c>
    </row>
    <row r="9" spans="1:7" x14ac:dyDescent="0.35">
      <c r="A9" s="103"/>
      <c r="B9" s="104" t="s">
        <v>177</v>
      </c>
      <c r="C9" s="105" t="s">
        <v>220</v>
      </c>
      <c r="D9" s="105" t="s">
        <v>175</v>
      </c>
      <c r="E9" s="106" t="s">
        <v>178</v>
      </c>
      <c r="F9" s="103">
        <v>100</v>
      </c>
      <c r="G9" s="107" t="s">
        <v>179</v>
      </c>
    </row>
    <row r="10" spans="1:7" x14ac:dyDescent="0.35">
      <c r="A10" s="103"/>
      <c r="B10" s="104" t="s">
        <v>180</v>
      </c>
      <c r="C10" s="108" t="s">
        <v>220</v>
      </c>
      <c r="D10" s="105" t="s">
        <v>175</v>
      </c>
      <c r="E10" s="106" t="s">
        <v>178</v>
      </c>
      <c r="F10" s="103">
        <v>100</v>
      </c>
      <c r="G10" s="109">
        <v>2013</v>
      </c>
    </row>
    <row r="11" spans="1:7" x14ac:dyDescent="0.35">
      <c r="A11" s="65">
        <v>5</v>
      </c>
      <c r="B11" s="94" t="s">
        <v>181</v>
      </c>
      <c r="C11" s="100" t="s">
        <v>220</v>
      </c>
      <c r="D11" s="110" t="s">
        <v>182</v>
      </c>
      <c r="E11" s="96" t="s">
        <v>183</v>
      </c>
      <c r="F11" s="65">
        <v>60</v>
      </c>
      <c r="G11" s="65">
        <v>1965</v>
      </c>
    </row>
    <row r="12" spans="1:7" x14ac:dyDescent="0.35">
      <c r="A12" s="65">
        <v>6</v>
      </c>
      <c r="B12" s="94" t="s">
        <v>184</v>
      </c>
      <c r="C12" s="100" t="s">
        <v>220</v>
      </c>
      <c r="D12" s="110" t="s">
        <v>182</v>
      </c>
      <c r="E12" s="96" t="s">
        <v>185</v>
      </c>
      <c r="F12" s="65">
        <v>40</v>
      </c>
      <c r="G12" s="65">
        <v>1996</v>
      </c>
    </row>
    <row r="13" spans="1:7" x14ac:dyDescent="0.35">
      <c r="A13" s="65">
        <v>7</v>
      </c>
      <c r="B13" s="94" t="s">
        <v>186</v>
      </c>
      <c r="C13" s="100" t="s">
        <v>220</v>
      </c>
      <c r="D13" s="110" t="s">
        <v>187</v>
      </c>
      <c r="E13" s="96" t="s">
        <v>188</v>
      </c>
      <c r="F13" s="65">
        <v>20</v>
      </c>
      <c r="G13" s="65" t="s">
        <v>189</v>
      </c>
    </row>
    <row r="14" spans="1:7" ht="31" x14ac:dyDescent="0.35">
      <c r="A14" s="65">
        <v>8</v>
      </c>
      <c r="B14" s="94" t="s">
        <v>326</v>
      </c>
      <c r="C14" s="100" t="s">
        <v>220</v>
      </c>
      <c r="D14" s="110" t="s">
        <v>327</v>
      </c>
      <c r="E14" s="111" t="s">
        <v>328</v>
      </c>
      <c r="F14" s="65">
        <v>15</v>
      </c>
      <c r="G14" s="65" t="s">
        <v>190</v>
      </c>
    </row>
    <row r="15" spans="1:7" x14ac:dyDescent="0.35">
      <c r="A15" s="65">
        <v>9</v>
      </c>
      <c r="B15" s="94" t="s">
        <v>191</v>
      </c>
      <c r="C15" s="100" t="s">
        <v>220</v>
      </c>
      <c r="D15" s="110" t="s">
        <v>182</v>
      </c>
      <c r="E15" s="96" t="s">
        <v>185</v>
      </c>
      <c r="F15" s="65">
        <v>40</v>
      </c>
      <c r="G15" s="65" t="s">
        <v>192</v>
      </c>
    </row>
    <row r="16" spans="1:7" x14ac:dyDescent="0.35">
      <c r="A16" s="65">
        <v>10</v>
      </c>
      <c r="B16" s="94" t="s">
        <v>193</v>
      </c>
      <c r="C16" s="100" t="s">
        <v>220</v>
      </c>
      <c r="D16" s="110" t="s">
        <v>182</v>
      </c>
      <c r="E16" s="96" t="s">
        <v>194</v>
      </c>
      <c r="F16" s="65">
        <v>50</v>
      </c>
      <c r="G16" s="65" t="s">
        <v>195</v>
      </c>
    </row>
    <row r="17" spans="1:7" x14ac:dyDescent="0.35">
      <c r="A17" s="65">
        <v>11</v>
      </c>
      <c r="B17" s="94" t="s">
        <v>196</v>
      </c>
      <c r="C17" s="100" t="s">
        <v>220</v>
      </c>
      <c r="D17" s="110" t="s">
        <v>182</v>
      </c>
      <c r="E17" s="96" t="s">
        <v>197</v>
      </c>
      <c r="F17" s="65">
        <v>5</v>
      </c>
      <c r="G17" s="65">
        <v>2006</v>
      </c>
    </row>
    <row r="18" spans="1:7" x14ac:dyDescent="0.35">
      <c r="A18" s="65">
        <v>12</v>
      </c>
      <c r="B18" s="94" t="s">
        <v>198</v>
      </c>
      <c r="C18" s="100" t="s">
        <v>220</v>
      </c>
      <c r="D18" s="110" t="s">
        <v>182</v>
      </c>
      <c r="E18" s="96" t="s">
        <v>185</v>
      </c>
      <c r="F18" s="65">
        <v>40</v>
      </c>
      <c r="G18" s="65" t="s">
        <v>142</v>
      </c>
    </row>
    <row r="19" spans="1:7" x14ac:dyDescent="0.35">
      <c r="A19" s="65">
        <v>13</v>
      </c>
      <c r="B19" s="94" t="s">
        <v>199</v>
      </c>
      <c r="C19" s="100" t="s">
        <v>220</v>
      </c>
      <c r="D19" s="110" t="s">
        <v>182</v>
      </c>
      <c r="E19" s="96" t="s">
        <v>185</v>
      </c>
      <c r="F19" s="65">
        <v>40</v>
      </c>
      <c r="G19" s="112" t="s">
        <v>200</v>
      </c>
    </row>
    <row r="20" spans="1:7" x14ac:dyDescent="0.35">
      <c r="A20" s="65">
        <v>14</v>
      </c>
      <c r="B20" s="94" t="s">
        <v>201</v>
      </c>
      <c r="C20" s="100" t="s">
        <v>220</v>
      </c>
      <c r="D20" s="110" t="s">
        <v>182</v>
      </c>
      <c r="E20" s="96" t="s">
        <v>202</v>
      </c>
      <c r="F20" s="65">
        <v>12.5</v>
      </c>
      <c r="G20" s="65">
        <v>1979</v>
      </c>
    </row>
    <row r="21" spans="1:7" x14ac:dyDescent="0.35">
      <c r="A21" s="65">
        <v>15</v>
      </c>
      <c r="B21" s="94" t="s">
        <v>203</v>
      </c>
      <c r="C21" s="100" t="s">
        <v>220</v>
      </c>
      <c r="D21" s="110" t="s">
        <v>182</v>
      </c>
      <c r="E21" s="96" t="s">
        <v>204</v>
      </c>
      <c r="F21" s="65">
        <v>20</v>
      </c>
      <c r="G21" s="65" t="s">
        <v>205</v>
      </c>
    </row>
    <row r="22" spans="1:7" x14ac:dyDescent="0.35">
      <c r="A22" s="65">
        <v>16</v>
      </c>
      <c r="B22" s="94" t="s">
        <v>206</v>
      </c>
      <c r="C22" s="100" t="s">
        <v>220</v>
      </c>
      <c r="D22" s="110" t="s">
        <v>182</v>
      </c>
      <c r="E22" s="96" t="s">
        <v>185</v>
      </c>
      <c r="F22" s="65">
        <v>40</v>
      </c>
      <c r="G22" s="65">
        <v>2011</v>
      </c>
    </row>
    <row r="23" spans="1:7" x14ac:dyDescent="0.35">
      <c r="A23" s="65">
        <v>17</v>
      </c>
      <c r="B23" s="94" t="s">
        <v>207</v>
      </c>
      <c r="C23" s="100" t="s">
        <v>220</v>
      </c>
      <c r="D23" s="110" t="s">
        <v>182</v>
      </c>
      <c r="E23" s="96" t="s">
        <v>185</v>
      </c>
      <c r="F23" s="65">
        <v>40</v>
      </c>
      <c r="G23" s="65">
        <v>2003</v>
      </c>
    </row>
    <row r="24" spans="1:7" x14ac:dyDescent="0.35">
      <c r="A24" s="65">
        <v>18</v>
      </c>
      <c r="B24" s="94" t="s">
        <v>208</v>
      </c>
      <c r="C24" s="100" t="s">
        <v>220</v>
      </c>
      <c r="D24" s="110" t="s">
        <v>182</v>
      </c>
      <c r="E24" s="96" t="s">
        <v>209</v>
      </c>
      <c r="F24" s="65">
        <v>50</v>
      </c>
      <c r="G24" s="113">
        <v>2003</v>
      </c>
    </row>
    <row r="25" spans="1:7" x14ac:dyDescent="0.35">
      <c r="A25" s="65">
        <v>19</v>
      </c>
      <c r="B25" s="94" t="s">
        <v>210</v>
      </c>
      <c r="C25" s="100" t="s">
        <v>220</v>
      </c>
      <c r="D25" s="110" t="s">
        <v>182</v>
      </c>
      <c r="E25" s="114" t="s">
        <v>185</v>
      </c>
      <c r="F25" s="65">
        <v>40</v>
      </c>
      <c r="G25" s="65" t="s">
        <v>147</v>
      </c>
    </row>
    <row r="26" spans="1:7" x14ac:dyDescent="0.35">
      <c r="A26" s="65">
        <v>20</v>
      </c>
      <c r="B26" s="94" t="s">
        <v>211</v>
      </c>
      <c r="C26" s="100" t="s">
        <v>220</v>
      </c>
      <c r="D26" s="110" t="s">
        <v>182</v>
      </c>
      <c r="E26" s="96" t="s">
        <v>212</v>
      </c>
      <c r="F26" s="65">
        <v>37.5</v>
      </c>
      <c r="G26" s="65" t="s">
        <v>132</v>
      </c>
    </row>
    <row r="27" spans="1:7" x14ac:dyDescent="0.35">
      <c r="A27" s="65">
        <v>21</v>
      </c>
      <c r="B27" s="94" t="s">
        <v>213</v>
      </c>
      <c r="C27" s="100" t="s">
        <v>220</v>
      </c>
      <c r="D27" s="115" t="s">
        <v>182</v>
      </c>
      <c r="E27" s="96" t="s">
        <v>185</v>
      </c>
      <c r="F27" s="65">
        <v>40</v>
      </c>
      <c r="G27" s="65" t="s">
        <v>214</v>
      </c>
    </row>
    <row r="28" spans="1:7" x14ac:dyDescent="0.35">
      <c r="A28" s="65">
        <v>22</v>
      </c>
      <c r="B28" s="94" t="s">
        <v>215</v>
      </c>
      <c r="C28" s="100" t="s">
        <v>220</v>
      </c>
      <c r="D28" s="116" t="s">
        <v>182</v>
      </c>
      <c r="E28" s="96" t="s">
        <v>194</v>
      </c>
      <c r="F28" s="65">
        <v>50</v>
      </c>
      <c r="G28" s="65" t="s">
        <v>216</v>
      </c>
    </row>
    <row r="29" spans="1:7" x14ac:dyDescent="0.35">
      <c r="A29" s="65">
        <v>23</v>
      </c>
      <c r="B29" s="94" t="s">
        <v>329</v>
      </c>
      <c r="C29" s="65" t="s">
        <v>218</v>
      </c>
      <c r="D29" s="100" t="s">
        <v>330</v>
      </c>
      <c r="E29" s="67" t="s">
        <v>331</v>
      </c>
      <c r="F29" s="101">
        <v>100</v>
      </c>
      <c r="G29" s="65" t="s">
        <v>324</v>
      </c>
    </row>
    <row r="30" spans="1:7" s="119" customFormat="1" ht="31" x14ac:dyDescent="0.35">
      <c r="A30" s="65">
        <v>24</v>
      </c>
      <c r="B30" s="94" t="s">
        <v>332</v>
      </c>
      <c r="C30" s="65" t="s">
        <v>220</v>
      </c>
      <c r="D30" s="116" t="s">
        <v>182</v>
      </c>
      <c r="E30" s="117" t="s">
        <v>333</v>
      </c>
      <c r="F30" s="118">
        <v>100</v>
      </c>
      <c r="G30" s="67" t="s">
        <v>334</v>
      </c>
    </row>
    <row r="31" spans="1:7" x14ac:dyDescent="0.35">
      <c r="A31" s="65">
        <v>25</v>
      </c>
      <c r="B31" s="94" t="s">
        <v>335</v>
      </c>
      <c r="C31" s="102" t="s">
        <v>220</v>
      </c>
      <c r="D31" s="110" t="s">
        <v>182</v>
      </c>
      <c r="E31" s="65" t="s">
        <v>333</v>
      </c>
      <c r="F31" s="65">
        <v>100</v>
      </c>
      <c r="G31" s="120" t="s">
        <v>336</v>
      </c>
    </row>
  </sheetData>
  <mergeCells count="2">
    <mergeCell ref="A1:G1"/>
    <mergeCell ref="A2:G2"/>
  </mergeCells>
  <pageMargins left="0.7" right="0.7" top="0.75" bottom="0.75" header="0.3" footer="0.3"/>
  <pageSetup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="60" zoomScaleNormal="100" workbookViewId="0">
      <selection activeCell="E3" sqref="E3"/>
    </sheetView>
  </sheetViews>
  <sheetFormatPr defaultColWidth="8.7265625" defaultRowHeight="15.5" x14ac:dyDescent="0.35"/>
  <cols>
    <col min="1" max="1" width="8.7265625" style="61"/>
    <col min="2" max="2" width="50.81640625" style="61" customWidth="1"/>
    <col min="3" max="3" width="8.7265625" style="61"/>
    <col min="4" max="4" width="9.81640625" style="61" customWidth="1"/>
    <col min="5" max="5" width="10.1796875" style="61" customWidth="1"/>
    <col min="6" max="7" width="12.1796875" style="61" customWidth="1"/>
    <col min="8" max="8" width="13.1796875" style="61" customWidth="1"/>
    <col min="9" max="9" width="13.81640625" style="61" customWidth="1"/>
    <col min="10" max="16384" width="8.7265625" style="61"/>
  </cols>
  <sheetData>
    <row r="1" spans="1:11" x14ac:dyDescent="0.35">
      <c r="D1" s="121" t="s">
        <v>221</v>
      </c>
      <c r="E1" s="121"/>
      <c r="F1" s="121"/>
      <c r="G1" s="121"/>
      <c r="H1" s="121"/>
    </row>
    <row r="2" spans="1:11" x14ac:dyDescent="0.35">
      <c r="B2" s="62" t="s">
        <v>83</v>
      </c>
      <c r="C2" s="62"/>
      <c r="D2" s="62"/>
    </row>
    <row r="3" spans="1:11" x14ac:dyDescent="0.35">
      <c r="A3" s="62"/>
      <c r="B3" s="62" t="s">
        <v>223</v>
      </c>
      <c r="C3" s="62"/>
      <c r="D3" s="62"/>
      <c r="E3" s="62"/>
      <c r="F3" s="62"/>
      <c r="G3" s="62"/>
      <c r="H3" s="62"/>
    </row>
    <row r="4" spans="1:11" ht="62" x14ac:dyDescent="0.35">
      <c r="A4" s="122" t="s">
        <v>224</v>
      </c>
      <c r="B4" s="122" t="s">
        <v>225</v>
      </c>
      <c r="C4" s="122" t="s">
        <v>226</v>
      </c>
      <c r="D4" s="122" t="s">
        <v>227</v>
      </c>
      <c r="E4" s="122" t="s">
        <v>228</v>
      </c>
      <c r="F4" s="122" t="s">
        <v>229</v>
      </c>
      <c r="G4" s="122" t="s">
        <v>230</v>
      </c>
      <c r="H4" s="122" t="s">
        <v>231</v>
      </c>
      <c r="I4" s="123"/>
      <c r="J4" s="123"/>
    </row>
    <row r="5" spans="1:11" ht="31" x14ac:dyDescent="0.35">
      <c r="A5" s="65">
        <v>1</v>
      </c>
      <c r="B5" s="124" t="s">
        <v>232</v>
      </c>
      <c r="C5" s="125">
        <v>132</v>
      </c>
      <c r="D5" s="125"/>
      <c r="E5" s="125">
        <v>4.97</v>
      </c>
      <c r="F5" s="126" t="s">
        <v>233</v>
      </c>
      <c r="G5" s="125" t="s">
        <v>234</v>
      </c>
      <c r="H5" s="125" t="s">
        <v>337</v>
      </c>
    </row>
    <row r="6" spans="1:11" ht="31" x14ac:dyDescent="0.35">
      <c r="A6" s="65">
        <v>2</v>
      </c>
      <c r="B6" s="124" t="s">
        <v>235</v>
      </c>
      <c r="C6" s="125">
        <v>132</v>
      </c>
      <c r="D6" s="125"/>
      <c r="E6" s="125">
        <v>11.93</v>
      </c>
      <c r="F6" s="127" t="s">
        <v>233</v>
      </c>
      <c r="G6" s="125" t="s">
        <v>236</v>
      </c>
      <c r="H6" s="125" t="s">
        <v>338</v>
      </c>
    </row>
    <row r="7" spans="1:11" ht="77.5" x14ac:dyDescent="0.35">
      <c r="A7" s="65">
        <v>3</v>
      </c>
      <c r="B7" s="124" t="s">
        <v>339</v>
      </c>
      <c r="C7" s="125">
        <v>132</v>
      </c>
      <c r="D7" s="125"/>
      <c r="E7" s="125">
        <v>45.67</v>
      </c>
      <c r="F7" s="127" t="s">
        <v>233</v>
      </c>
      <c r="G7" s="125">
        <v>19.072023999999999</v>
      </c>
      <c r="H7" s="125" t="s">
        <v>338</v>
      </c>
    </row>
    <row r="9" spans="1:11" x14ac:dyDescent="0.35">
      <c r="D9" s="121" t="s">
        <v>237</v>
      </c>
      <c r="E9" s="121"/>
      <c r="F9" s="121"/>
      <c r="G9" s="121"/>
      <c r="H9" s="121"/>
    </row>
    <row r="10" spans="1:11" x14ac:dyDescent="0.35">
      <c r="B10" s="61" t="s">
        <v>222</v>
      </c>
      <c r="D10" s="61" t="s">
        <v>0</v>
      </c>
      <c r="F10" s="128"/>
      <c r="G10" s="129"/>
      <c r="H10" s="129"/>
    </row>
    <row r="11" spans="1:11" x14ac:dyDescent="0.35">
      <c r="A11" s="62"/>
      <c r="B11" s="62" t="s">
        <v>238</v>
      </c>
      <c r="C11" s="62"/>
      <c r="D11" s="62"/>
      <c r="E11" s="62"/>
      <c r="F11" s="62"/>
      <c r="G11" s="62"/>
      <c r="H11" s="62"/>
      <c r="I11" s="62"/>
    </row>
    <row r="12" spans="1:11" ht="62" x14ac:dyDescent="0.35">
      <c r="A12" s="122" t="s">
        <v>224</v>
      </c>
      <c r="B12" s="122" t="s">
        <v>239</v>
      </c>
      <c r="C12" s="122" t="s">
        <v>240</v>
      </c>
      <c r="D12" s="122" t="s">
        <v>241</v>
      </c>
      <c r="E12" s="122" t="s">
        <v>242</v>
      </c>
      <c r="F12" s="122" t="s">
        <v>243</v>
      </c>
      <c r="G12" s="122" t="s">
        <v>244</v>
      </c>
      <c r="H12" s="122" t="s">
        <v>230</v>
      </c>
      <c r="I12" s="122" t="s">
        <v>245</v>
      </c>
      <c r="J12" s="123"/>
      <c r="K12" s="123"/>
    </row>
    <row r="13" spans="1:11" x14ac:dyDescent="0.35">
      <c r="A13" s="65">
        <v>1</v>
      </c>
      <c r="B13" s="124" t="s">
        <v>246</v>
      </c>
      <c r="C13" s="125">
        <v>25</v>
      </c>
      <c r="D13" s="125">
        <v>1</v>
      </c>
      <c r="E13" s="125">
        <v>25</v>
      </c>
      <c r="F13" s="65">
        <v>15.67</v>
      </c>
      <c r="G13" s="65" t="s">
        <v>233</v>
      </c>
      <c r="H13" s="125" t="s">
        <v>236</v>
      </c>
      <c r="I13" s="125" t="s">
        <v>340</v>
      </c>
    </row>
    <row r="16" spans="1:11" x14ac:dyDescent="0.35">
      <c r="F16" s="92"/>
    </row>
  </sheetData>
  <mergeCells count="2">
    <mergeCell ref="D1:H1"/>
    <mergeCell ref="D9:H9"/>
  </mergeCells>
  <pageMargins left="0.7" right="0.7" top="0.75" bottom="0.75" header="0.3" footer="0.3"/>
  <pageSetup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opLeftCell="B1" zoomScaleNormal="100" workbookViewId="0">
      <selection activeCell="C9" sqref="C9"/>
    </sheetView>
  </sheetViews>
  <sheetFormatPr defaultRowHeight="14.5" x14ac:dyDescent="0.35"/>
  <cols>
    <col min="1" max="2" width="8.7265625" style="7"/>
    <col min="3" max="3" width="36.453125" style="7" bestFit="1" customWidth="1"/>
    <col min="4" max="4" width="8.7265625" style="7"/>
    <col min="5" max="8" width="18.81640625" style="7" customWidth="1"/>
    <col min="9" max="16384" width="8.7265625" style="7"/>
  </cols>
  <sheetData>
    <row r="1" spans="2:8" x14ac:dyDescent="0.35">
      <c r="H1" s="10" t="s">
        <v>73</v>
      </c>
    </row>
    <row r="2" spans="2:8" x14ac:dyDescent="0.35">
      <c r="B2" s="8" t="s">
        <v>83</v>
      </c>
      <c r="C2" s="9"/>
      <c r="D2" s="9"/>
    </row>
    <row r="3" spans="2:8" x14ac:dyDescent="0.35">
      <c r="B3" s="54" t="s">
        <v>72</v>
      </c>
      <c r="C3" s="54"/>
      <c r="D3" s="54"/>
      <c r="E3" s="54"/>
      <c r="F3" s="54"/>
      <c r="G3" s="54"/>
      <c r="H3" s="54"/>
    </row>
    <row r="4" spans="2:8" x14ac:dyDescent="0.35">
      <c r="B4" s="19" t="s">
        <v>1</v>
      </c>
      <c r="C4" s="20" t="s">
        <v>2</v>
      </c>
      <c r="D4" s="19" t="s">
        <v>3</v>
      </c>
      <c r="E4" s="19" t="s">
        <v>6</v>
      </c>
      <c r="F4" s="19" t="s">
        <v>7</v>
      </c>
      <c r="G4" s="19" t="s">
        <v>8</v>
      </c>
      <c r="H4" s="19" t="s">
        <v>9</v>
      </c>
    </row>
    <row r="5" spans="2:8" x14ac:dyDescent="0.35">
      <c r="B5" s="13">
        <v>1</v>
      </c>
      <c r="C5" s="11" t="s">
        <v>10</v>
      </c>
      <c r="D5" s="13" t="s">
        <v>15</v>
      </c>
      <c r="E5" s="12">
        <v>0.98</v>
      </c>
      <c r="F5" s="12">
        <v>0.98</v>
      </c>
      <c r="G5" s="12">
        <v>0.98</v>
      </c>
      <c r="H5" s="12">
        <v>0.98</v>
      </c>
    </row>
    <row r="6" spans="2:8" x14ac:dyDescent="0.35">
      <c r="B6" s="13">
        <v>2</v>
      </c>
      <c r="C6" s="11" t="s">
        <v>11</v>
      </c>
      <c r="D6" s="13" t="s">
        <v>16</v>
      </c>
      <c r="E6" s="13" t="s">
        <v>18</v>
      </c>
      <c r="F6" s="13" t="s">
        <v>18</v>
      </c>
      <c r="G6" s="13" t="s">
        <v>18</v>
      </c>
      <c r="H6" s="13" t="s">
        <v>18</v>
      </c>
    </row>
    <row r="7" spans="2:8" x14ac:dyDescent="0.35">
      <c r="B7" s="13">
        <v>3</v>
      </c>
      <c r="C7" s="11" t="s">
        <v>12</v>
      </c>
      <c r="D7" s="13" t="s">
        <v>16</v>
      </c>
      <c r="E7" s="13" t="s">
        <v>18</v>
      </c>
      <c r="F7" s="13" t="s">
        <v>18</v>
      </c>
      <c r="G7" s="13" t="s">
        <v>18</v>
      </c>
      <c r="H7" s="13" t="s">
        <v>18</v>
      </c>
    </row>
    <row r="8" spans="2:8" ht="29" x14ac:dyDescent="0.35">
      <c r="B8" s="13">
        <v>4</v>
      </c>
      <c r="C8" s="11" t="s">
        <v>19</v>
      </c>
      <c r="D8" s="13" t="s">
        <v>15</v>
      </c>
      <c r="E8" s="14" t="s">
        <v>20</v>
      </c>
      <c r="F8" s="14" t="s">
        <v>20</v>
      </c>
      <c r="G8" s="14" t="s">
        <v>20</v>
      </c>
      <c r="H8" s="14" t="s">
        <v>20</v>
      </c>
    </row>
    <row r="9" spans="2:8" x14ac:dyDescent="0.35">
      <c r="B9" s="13">
        <v>5</v>
      </c>
      <c r="C9" s="11" t="s">
        <v>13</v>
      </c>
      <c r="D9" s="13" t="s">
        <v>17</v>
      </c>
      <c r="E9" s="13">
        <v>2</v>
      </c>
      <c r="F9" s="13">
        <v>2</v>
      </c>
      <c r="G9" s="13">
        <v>2</v>
      </c>
      <c r="H9" s="13">
        <v>2</v>
      </c>
    </row>
    <row r="10" spans="2:8" x14ac:dyDescent="0.35">
      <c r="B10" s="13">
        <v>6</v>
      </c>
      <c r="C10" s="11" t="s">
        <v>14</v>
      </c>
      <c r="D10" s="13" t="s">
        <v>15</v>
      </c>
      <c r="E10" s="12">
        <v>0.14000000000000001</v>
      </c>
      <c r="F10" s="12">
        <v>0.14000000000000001</v>
      </c>
      <c r="G10" s="12">
        <v>0.14000000000000001</v>
      </c>
      <c r="H10" s="12">
        <v>0.14000000000000001</v>
      </c>
    </row>
  </sheetData>
  <mergeCells count="1">
    <mergeCell ref="B3:H3"/>
  </mergeCells>
  <pageMargins left="0.7" right="0.7" top="0.75" bottom="0.75" header="0.3" footer="0.3"/>
  <pageSetup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F22"/>
  <sheetViews>
    <sheetView topLeftCell="A13" workbookViewId="0">
      <selection activeCell="F7" sqref="F7"/>
    </sheetView>
  </sheetViews>
  <sheetFormatPr defaultRowHeight="14.5" x14ac:dyDescent="0.35"/>
  <cols>
    <col min="1" max="2" width="8.7265625" style="7"/>
    <col min="3" max="3" width="34.81640625" style="7" customWidth="1"/>
    <col min="4" max="4" width="27.08984375" style="7" customWidth="1"/>
    <col min="5" max="5" width="9.6328125" style="7" customWidth="1"/>
    <col min="6" max="16384" width="8.7265625" style="7"/>
  </cols>
  <sheetData>
    <row r="1" spans="2:6" x14ac:dyDescent="0.35">
      <c r="D1" s="10" t="s">
        <v>74</v>
      </c>
    </row>
    <row r="3" spans="2:6" x14ac:dyDescent="0.35">
      <c r="B3" s="8" t="s">
        <v>83</v>
      </c>
      <c r="C3" s="9"/>
      <c r="D3" s="9"/>
    </row>
    <row r="5" spans="2:6" x14ac:dyDescent="0.35">
      <c r="B5" s="55" t="s">
        <v>217</v>
      </c>
      <c r="C5" s="55"/>
      <c r="D5" s="55"/>
    </row>
    <row r="6" spans="2:6" x14ac:dyDescent="0.35">
      <c r="B6" s="13" t="s">
        <v>21</v>
      </c>
      <c r="C6" s="11" t="s">
        <v>22</v>
      </c>
      <c r="D6" s="11" t="s">
        <v>311</v>
      </c>
    </row>
    <row r="7" spans="2:6" x14ac:dyDescent="0.35">
      <c r="B7" s="13">
        <v>1</v>
      </c>
      <c r="C7" s="11" t="s">
        <v>23</v>
      </c>
      <c r="D7" s="41">
        <f>'New T&amp;T loss format24'!C4</f>
        <v>1018.2048688919999</v>
      </c>
      <c r="F7" s="46" t="s">
        <v>314</v>
      </c>
    </row>
    <row r="8" spans="2:6" x14ac:dyDescent="0.35">
      <c r="B8" s="13">
        <v>2</v>
      </c>
      <c r="C8" s="11" t="s">
        <v>24</v>
      </c>
      <c r="D8" s="41">
        <f>'New T&amp;T loss format24'!C10</f>
        <v>3.0827649599999991</v>
      </c>
    </row>
    <row r="9" spans="2:6" x14ac:dyDescent="0.35">
      <c r="B9" s="13">
        <v>3</v>
      </c>
      <c r="C9" s="11" t="s">
        <v>25</v>
      </c>
      <c r="D9" s="41">
        <f>'New T&amp;T loss format24'!C13</f>
        <v>1026.1117727021838</v>
      </c>
    </row>
    <row r="10" spans="2:6" x14ac:dyDescent="0.35">
      <c r="B10" s="13"/>
      <c r="C10" s="11" t="s">
        <v>26</v>
      </c>
      <c r="D10" s="41">
        <f>SUM(D7:D9)</f>
        <v>2047.3994065541838</v>
      </c>
    </row>
    <row r="13" spans="2:6" x14ac:dyDescent="0.35">
      <c r="B13" s="11" t="s">
        <v>21</v>
      </c>
      <c r="C13" s="11" t="s">
        <v>27</v>
      </c>
      <c r="D13" s="11" t="s">
        <v>311</v>
      </c>
    </row>
    <row r="14" spans="2:6" x14ac:dyDescent="0.35">
      <c r="B14" s="13">
        <v>1</v>
      </c>
      <c r="C14" s="11" t="s">
        <v>28</v>
      </c>
      <c r="D14" s="41">
        <f>'New T&amp;T loss format24'!C53</f>
        <v>1462.6005365974152</v>
      </c>
    </row>
    <row r="15" spans="2:6" x14ac:dyDescent="0.35">
      <c r="B15" s="13">
        <v>2</v>
      </c>
      <c r="C15" s="11" t="s">
        <v>29</v>
      </c>
      <c r="D15" s="41">
        <f>'New T&amp;T loss format24'!C28</f>
        <v>533.25767185699999</v>
      </c>
    </row>
    <row r="16" spans="2:6" x14ac:dyDescent="0.35">
      <c r="B16" s="13"/>
      <c r="C16" s="11" t="s">
        <v>30</v>
      </c>
      <c r="D16" s="41">
        <f>SUM(D14:D15)</f>
        <v>1995.858208454415</v>
      </c>
    </row>
    <row r="18" spans="2:4" x14ac:dyDescent="0.35">
      <c r="B18" s="13" t="s">
        <v>21</v>
      </c>
      <c r="C18" s="11" t="s">
        <v>27</v>
      </c>
      <c r="D18" s="11" t="s">
        <v>312</v>
      </c>
    </row>
    <row r="19" spans="2:4" x14ac:dyDescent="0.35">
      <c r="B19" s="13">
        <v>1</v>
      </c>
      <c r="C19" s="11" t="s">
        <v>247</v>
      </c>
      <c r="D19" s="41">
        <f>D10</f>
        <v>2047.3994065541838</v>
      </c>
    </row>
    <row r="20" spans="2:4" x14ac:dyDescent="0.35">
      <c r="B20" s="13">
        <v>2</v>
      </c>
      <c r="C20" s="11" t="s">
        <v>248</v>
      </c>
      <c r="D20" s="41">
        <f>D16</f>
        <v>1995.858208454415</v>
      </c>
    </row>
    <row r="21" spans="2:4" x14ac:dyDescent="0.35">
      <c r="B21" s="13">
        <v>3</v>
      </c>
      <c r="C21" s="11" t="s">
        <v>249</v>
      </c>
      <c r="D21" s="41">
        <f>D19-D20</f>
        <v>51.541198099768735</v>
      </c>
    </row>
    <row r="22" spans="2:4" x14ac:dyDescent="0.35">
      <c r="B22" s="13">
        <v>4</v>
      </c>
      <c r="C22" s="11" t="s">
        <v>250</v>
      </c>
      <c r="D22" s="21">
        <f>D21/D19</f>
        <v>2.5173983119646231E-2</v>
      </c>
    </row>
  </sheetData>
  <mergeCells count="1">
    <mergeCell ref="B5:D5"/>
  </mergeCells>
  <hyperlinks>
    <hyperlink ref="F7" location="'New T&amp;T loss format24'!A1" display="Click here for details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workbookViewId="0">
      <selection activeCell="C14" sqref="C14"/>
    </sheetView>
  </sheetViews>
  <sheetFormatPr defaultRowHeight="13" x14ac:dyDescent="0.3"/>
  <cols>
    <col min="1" max="2" width="8.7265625" style="1"/>
    <col min="3" max="3" width="22.08984375" style="1" bestFit="1" customWidth="1"/>
    <col min="4" max="16384" width="8.7265625" style="1"/>
  </cols>
  <sheetData>
    <row r="1" spans="2:10" x14ac:dyDescent="0.3">
      <c r="G1" s="1" t="s">
        <v>76</v>
      </c>
      <c r="H1" s="4"/>
    </row>
    <row r="2" spans="2:10" x14ac:dyDescent="0.3">
      <c r="B2" s="2" t="s">
        <v>83</v>
      </c>
      <c r="C2" s="3"/>
      <c r="D2" s="3"/>
      <c r="E2" s="3"/>
    </row>
    <row r="4" spans="2:10" x14ac:dyDescent="0.3">
      <c r="B4" s="56" t="s">
        <v>75</v>
      </c>
      <c r="C4" s="57"/>
      <c r="D4" s="57"/>
      <c r="E4" s="57"/>
      <c r="F4" s="57"/>
      <c r="G4" s="57"/>
      <c r="H4" s="57"/>
      <c r="I4" s="57"/>
      <c r="J4" s="57"/>
    </row>
    <row r="5" spans="2:10" x14ac:dyDescent="0.3">
      <c r="B5" s="5" t="s">
        <v>31</v>
      </c>
      <c r="C5" s="5" t="s">
        <v>32</v>
      </c>
      <c r="D5" s="44" t="s">
        <v>35</v>
      </c>
      <c r="E5" s="44" t="s">
        <v>34</v>
      </c>
      <c r="F5" s="44" t="s">
        <v>33</v>
      </c>
      <c r="G5" s="44" t="s">
        <v>4</v>
      </c>
      <c r="H5" s="44" t="s">
        <v>5</v>
      </c>
      <c r="I5" s="44" t="s">
        <v>6</v>
      </c>
      <c r="J5" s="44" t="s">
        <v>7</v>
      </c>
    </row>
    <row r="6" spans="2:10" x14ac:dyDescent="0.3">
      <c r="B6" s="6">
        <v>1</v>
      </c>
      <c r="C6" s="5" t="s">
        <v>36</v>
      </c>
      <c r="D6" s="42">
        <v>4.08</v>
      </c>
      <c r="E6" s="42">
        <v>3.78</v>
      </c>
      <c r="F6" s="42">
        <f>(3.31+3.66+4.09+4.9+4.7+4.18+4.04+3.61+2.37+2.48+3.75+0.77)/12</f>
        <v>3.4883333333333333</v>
      </c>
      <c r="G6" s="42">
        <f>(3.11+4.48+3.95+3.75+3.75+3.13+2.87+1.01+2.95+2.21+2.39+2.56)/12</f>
        <v>3.0133333333333336</v>
      </c>
      <c r="H6" s="43">
        <v>3.16</v>
      </c>
      <c r="I6" s="5">
        <v>2.82</v>
      </c>
      <c r="J6" s="5">
        <v>2.56</v>
      </c>
    </row>
    <row r="9" spans="2:10" x14ac:dyDescent="0.3">
      <c r="B9" s="5" t="s">
        <v>1</v>
      </c>
      <c r="C9" s="5" t="s">
        <v>32</v>
      </c>
      <c r="D9" s="44" t="s">
        <v>8</v>
      </c>
      <c r="E9" s="44" t="s">
        <v>9</v>
      </c>
    </row>
    <row r="10" spans="2:10" x14ac:dyDescent="0.3">
      <c r="B10" s="5">
        <v>1</v>
      </c>
      <c r="C10" s="5" t="s">
        <v>36</v>
      </c>
      <c r="D10" s="6">
        <v>3.18</v>
      </c>
      <c r="E10" s="6">
        <v>3.18</v>
      </c>
    </row>
    <row r="11" spans="2:10" x14ac:dyDescent="0.3">
      <c r="C11" s="45" t="s">
        <v>313</v>
      </c>
    </row>
  </sheetData>
  <mergeCells count="1">
    <mergeCell ref="B4:J4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topLeftCell="A4" zoomScaleNormal="100" workbookViewId="0">
      <selection activeCell="B19" sqref="B19"/>
    </sheetView>
  </sheetViews>
  <sheetFormatPr defaultRowHeight="14.5" x14ac:dyDescent="0.35"/>
  <cols>
    <col min="1" max="2" width="8.7265625" style="7"/>
    <col min="3" max="3" width="47.6328125" style="7" bestFit="1" customWidth="1"/>
    <col min="4" max="4" width="9.90625" style="7" customWidth="1"/>
    <col min="5" max="5" width="10.54296875" style="7" customWidth="1"/>
    <col min="6" max="6" width="11.90625" style="7" customWidth="1"/>
    <col min="7" max="7" width="11.36328125" style="7" customWidth="1"/>
    <col min="8" max="8" width="9.81640625" style="7" customWidth="1"/>
    <col min="9" max="16384" width="8.7265625" style="7"/>
  </cols>
  <sheetData>
    <row r="1" spans="2:8" x14ac:dyDescent="0.35">
      <c r="H1" s="7" t="s">
        <v>78</v>
      </c>
    </row>
    <row r="2" spans="2:8" x14ac:dyDescent="0.35">
      <c r="B2" s="8" t="s">
        <v>83</v>
      </c>
      <c r="C2" s="8"/>
      <c r="D2" s="8"/>
    </row>
    <row r="4" spans="2:8" x14ac:dyDescent="0.35">
      <c r="B4" s="58" t="s">
        <v>77</v>
      </c>
      <c r="C4" s="58"/>
      <c r="D4" s="58"/>
      <c r="E4" s="58"/>
      <c r="F4" s="58"/>
      <c r="G4" s="58"/>
      <c r="H4" s="58"/>
    </row>
    <row r="5" spans="2:8" x14ac:dyDescent="0.35">
      <c r="B5" s="20" t="s">
        <v>1</v>
      </c>
      <c r="C5" s="20" t="s">
        <v>37</v>
      </c>
      <c r="D5" s="19" t="s">
        <v>5</v>
      </c>
      <c r="E5" s="19" t="s">
        <v>6</v>
      </c>
      <c r="F5" s="19" t="s">
        <v>7</v>
      </c>
      <c r="G5" s="19" t="s">
        <v>8</v>
      </c>
      <c r="H5" s="19" t="s">
        <v>9</v>
      </c>
    </row>
    <row r="6" spans="2:8" x14ac:dyDescent="0.35">
      <c r="B6" s="13">
        <v>1</v>
      </c>
      <c r="C6" s="11" t="s">
        <v>38</v>
      </c>
      <c r="D6" s="13"/>
      <c r="E6" s="13"/>
      <c r="F6" s="13"/>
      <c r="G6" s="13"/>
      <c r="H6" s="13"/>
    </row>
    <row r="7" spans="2:8" x14ac:dyDescent="0.35">
      <c r="B7" s="13">
        <v>2</v>
      </c>
      <c r="C7" s="11" t="s">
        <v>39</v>
      </c>
      <c r="D7" s="13"/>
      <c r="E7" s="13"/>
      <c r="F7" s="13"/>
      <c r="G7" s="13"/>
      <c r="H7" s="13"/>
    </row>
    <row r="8" spans="2:8" x14ac:dyDescent="0.35">
      <c r="B8" s="13">
        <v>3</v>
      </c>
      <c r="C8" s="11" t="s">
        <v>40</v>
      </c>
      <c r="D8" s="13"/>
      <c r="E8" s="13"/>
      <c r="F8" s="13"/>
      <c r="G8" s="13"/>
      <c r="H8" s="13"/>
    </row>
    <row r="9" spans="2:8" x14ac:dyDescent="0.35">
      <c r="B9" s="13">
        <v>4</v>
      </c>
      <c r="C9" s="11" t="s">
        <v>41</v>
      </c>
      <c r="D9" s="41">
        <v>0.79</v>
      </c>
      <c r="E9" s="41">
        <f t="shared" ref="E9:E10" si="0">D9*(1+5%)</f>
        <v>0.82950000000000013</v>
      </c>
      <c r="F9" s="41">
        <f>'[1]Other Income'!$E$6</f>
        <v>2.2531487000000001</v>
      </c>
      <c r="G9" s="41">
        <f t="shared" ref="G9:H18" si="1">IF(F9="","",F9*(1+5.72%))</f>
        <v>2.3820288056400001</v>
      </c>
      <c r="H9" s="41">
        <f t="shared" si="1"/>
        <v>2.518280853322608</v>
      </c>
    </row>
    <row r="10" spans="2:8" x14ac:dyDescent="0.35">
      <c r="B10" s="13">
        <v>5</v>
      </c>
      <c r="C10" s="11" t="s">
        <v>42</v>
      </c>
      <c r="D10" s="41">
        <v>0.01</v>
      </c>
      <c r="E10" s="41">
        <f t="shared" si="0"/>
        <v>1.0500000000000001E-2</v>
      </c>
      <c r="F10" s="41">
        <f>'[1]Other Income'!$E$7</f>
        <v>0.19696516999999999</v>
      </c>
      <c r="G10" s="41">
        <f t="shared" si="1"/>
        <v>0.20823157772399997</v>
      </c>
      <c r="H10" s="41">
        <f t="shared" si="1"/>
        <v>0.22014242396981276</v>
      </c>
    </row>
    <row r="11" spans="2:8" x14ac:dyDescent="0.35">
      <c r="B11" s="13">
        <v>6</v>
      </c>
      <c r="C11" s="11" t="s">
        <v>43</v>
      </c>
      <c r="D11" s="41"/>
      <c r="E11" s="41"/>
      <c r="F11" s="41"/>
      <c r="G11" s="41" t="str">
        <f t="shared" si="1"/>
        <v/>
      </c>
      <c r="H11" s="41" t="str">
        <f t="shared" si="1"/>
        <v/>
      </c>
    </row>
    <row r="12" spans="2:8" x14ac:dyDescent="0.35">
      <c r="B12" s="13">
        <v>7</v>
      </c>
      <c r="C12" s="11" t="s">
        <v>44</v>
      </c>
      <c r="D12" s="41"/>
      <c r="E12" s="41"/>
      <c r="F12" s="41"/>
      <c r="G12" s="41" t="str">
        <f t="shared" si="1"/>
        <v/>
      </c>
      <c r="H12" s="41" t="str">
        <f t="shared" si="1"/>
        <v/>
      </c>
    </row>
    <row r="13" spans="2:8" x14ac:dyDescent="0.35">
      <c r="B13" s="13">
        <v>8</v>
      </c>
      <c r="C13" s="11" t="s">
        <v>45</v>
      </c>
      <c r="D13" s="41">
        <v>0.2</v>
      </c>
      <c r="E13" s="41">
        <f t="shared" ref="E13:E16" si="2">D13*(1+5%)</f>
        <v>0.21000000000000002</v>
      </c>
      <c r="F13" s="41">
        <f>'[1]Other Income'!$G$13</f>
        <v>0.34711148599999997</v>
      </c>
      <c r="G13" s="41">
        <f t="shared" si="1"/>
        <v>0.36696626299919993</v>
      </c>
      <c r="H13" s="41">
        <f t="shared" si="1"/>
        <v>0.38795673324275415</v>
      </c>
    </row>
    <row r="14" spans="2:8" x14ac:dyDescent="0.35">
      <c r="B14" s="13">
        <v>9</v>
      </c>
      <c r="C14" s="11" t="s">
        <v>47</v>
      </c>
      <c r="D14" s="41">
        <v>0.14000000000000001</v>
      </c>
      <c r="E14" s="41">
        <f t="shared" si="2"/>
        <v>0.14700000000000002</v>
      </c>
      <c r="F14" s="41">
        <f>'[1]Other Income'!$G$9</f>
        <v>0.17605214</v>
      </c>
      <c r="G14" s="41">
        <f t="shared" si="1"/>
        <v>0.18612232240799997</v>
      </c>
      <c r="H14" s="41">
        <f t="shared" si="1"/>
        <v>0.19676851924973757</v>
      </c>
    </row>
    <row r="15" spans="2:8" x14ac:dyDescent="0.35">
      <c r="B15" s="13">
        <v>10</v>
      </c>
      <c r="C15" s="11" t="s">
        <v>48</v>
      </c>
      <c r="D15" s="41">
        <v>0.16</v>
      </c>
      <c r="E15" s="41">
        <f t="shared" si="2"/>
        <v>0.16800000000000001</v>
      </c>
      <c r="F15" s="41">
        <f>'[1]Other Income'!$G$11</f>
        <v>0.14589569999999999</v>
      </c>
      <c r="G15" s="41">
        <f t="shared" si="1"/>
        <v>0.15424093403999997</v>
      </c>
      <c r="H15" s="41">
        <f t="shared" si="1"/>
        <v>0.16306351546708794</v>
      </c>
    </row>
    <row r="16" spans="2:8" x14ac:dyDescent="0.35">
      <c r="B16" s="13">
        <v>11</v>
      </c>
      <c r="C16" s="11" t="s">
        <v>49</v>
      </c>
      <c r="D16" s="41">
        <v>0.69</v>
      </c>
      <c r="E16" s="41">
        <f t="shared" si="2"/>
        <v>0.72449999999999992</v>
      </c>
      <c r="F16" s="41">
        <f>'[1]Other Income'!$G$8</f>
        <v>1.0633371</v>
      </c>
      <c r="G16" s="41">
        <f t="shared" si="1"/>
        <v>1.1241599821199999</v>
      </c>
      <c r="H16" s="41">
        <f t="shared" si="1"/>
        <v>1.1884619330972639</v>
      </c>
    </row>
    <row r="17" spans="2:8" x14ac:dyDescent="0.35">
      <c r="B17" s="13">
        <v>12</v>
      </c>
      <c r="C17" s="11" t="s">
        <v>315</v>
      </c>
      <c r="D17" s="13"/>
      <c r="E17" s="13"/>
      <c r="F17" s="41">
        <f>'[1]Other Income'!$G$14</f>
        <v>2.3014050639999999</v>
      </c>
      <c r="G17" s="41">
        <v>0</v>
      </c>
      <c r="H17" s="41">
        <v>0</v>
      </c>
    </row>
    <row r="18" spans="2:8" x14ac:dyDescent="0.35">
      <c r="B18" s="13">
        <v>13</v>
      </c>
      <c r="C18" s="11" t="s">
        <v>316</v>
      </c>
      <c r="D18" s="13"/>
      <c r="E18" s="13"/>
      <c r="F18" s="41">
        <f>'[1]Other Income'!$G$12</f>
        <v>5.0046399999999998E-2</v>
      </c>
      <c r="G18" s="41">
        <f t="shared" si="1"/>
        <v>5.2909054079999997E-2</v>
      </c>
      <c r="H18" s="41">
        <f t="shared" si="1"/>
        <v>5.5935451973375995E-2</v>
      </c>
    </row>
    <row r="19" spans="2:8" x14ac:dyDescent="0.35">
      <c r="B19" s="47"/>
      <c r="C19" s="48" t="s">
        <v>46</v>
      </c>
      <c r="D19" s="49">
        <f>SUM(D6:D17)</f>
        <v>1.99</v>
      </c>
      <c r="E19" s="49">
        <f>SUM(E6:E17)</f>
        <v>2.0895000000000001</v>
      </c>
      <c r="F19" s="49">
        <f>SUM(F6:F18)</f>
        <v>6.5339617600000004</v>
      </c>
      <c r="G19" s="49">
        <f>SUM(G6:G18)</f>
        <v>4.4746589390111993</v>
      </c>
      <c r="H19" s="49">
        <f>SUM(H6:H18)</f>
        <v>4.73060943032264</v>
      </c>
    </row>
  </sheetData>
  <mergeCells count="1">
    <mergeCell ref="B4:H4"/>
  </mergeCells>
  <pageMargins left="0.7" right="0.7" top="0.75" bottom="0.75" header="0.3" footer="0.3"/>
  <pageSetup scale="73" orientation="portrait" r:id="rId1"/>
  <ignoredErrors>
    <ignoredError sqref="F9:F19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topLeftCell="A11" zoomScaleNormal="100" workbookViewId="0">
      <selection activeCell="C23" sqref="C23"/>
    </sheetView>
  </sheetViews>
  <sheetFormatPr defaultRowHeight="14.5" x14ac:dyDescent="0.35"/>
  <cols>
    <col min="1" max="2" width="8.7265625" style="7"/>
    <col min="3" max="3" width="29.81640625" style="7" bestFit="1" customWidth="1"/>
    <col min="4" max="5" width="9.6328125" style="7" customWidth="1"/>
    <col min="6" max="16384" width="8.7265625" style="7"/>
  </cols>
  <sheetData>
    <row r="1" spans="2:5" x14ac:dyDescent="0.35">
      <c r="E1" s="7" t="s">
        <v>79</v>
      </c>
    </row>
    <row r="2" spans="2:5" x14ac:dyDescent="0.35">
      <c r="B2" s="8" t="s">
        <v>83</v>
      </c>
      <c r="C2" s="8"/>
      <c r="D2" s="8"/>
    </row>
    <row r="4" spans="2:5" x14ac:dyDescent="0.35">
      <c r="B4" s="59" t="s">
        <v>50</v>
      </c>
      <c r="C4" s="59"/>
      <c r="D4" s="59"/>
      <c r="E4" s="59"/>
    </row>
    <row r="5" spans="2:5" x14ac:dyDescent="0.35">
      <c r="B5" s="51" t="s">
        <v>1</v>
      </c>
      <c r="C5" s="52" t="s">
        <v>37</v>
      </c>
      <c r="D5" s="51" t="s">
        <v>7</v>
      </c>
      <c r="E5" s="51" t="s">
        <v>9</v>
      </c>
    </row>
    <row r="6" spans="2:5" x14ac:dyDescent="0.35">
      <c r="B6" s="13">
        <v>1</v>
      </c>
      <c r="C6" s="11" t="s">
        <v>51</v>
      </c>
      <c r="D6" s="41">
        <f>'[1]Operation and Maintenance Exp.'!$E$5</f>
        <v>45.478449943333331</v>
      </c>
      <c r="E6" s="41">
        <f>'[2]Employee Expenses'!$F$11</f>
        <v>50.829982828513259</v>
      </c>
    </row>
    <row r="7" spans="2:5" x14ac:dyDescent="0.35">
      <c r="B7" s="13">
        <v>2</v>
      </c>
      <c r="C7" s="11" t="s">
        <v>52</v>
      </c>
      <c r="D7" s="41">
        <f>'[1]Operation and Maintenance Exp.'!$E$6</f>
        <v>9.3214431999999992</v>
      </c>
      <c r="E7" s="41">
        <f>'[2]R&amp;M Expenses'!$F$15</f>
        <v>10.418314572799487</v>
      </c>
    </row>
    <row r="8" spans="2:5" x14ac:dyDescent="0.35">
      <c r="B8" s="13">
        <v>3</v>
      </c>
      <c r="C8" s="11" t="s">
        <v>53</v>
      </c>
      <c r="D8" s="41">
        <f>'[1]Operation and Maintenance Exp.'!$E$7</f>
        <v>5.275469111333333</v>
      </c>
      <c r="E8" s="41">
        <f>'[2]A&amp;G Expenses'!$F$25</f>
        <v>5.8962432685270905</v>
      </c>
    </row>
    <row r="9" spans="2:5" x14ac:dyDescent="0.35">
      <c r="B9" s="13">
        <v>4</v>
      </c>
      <c r="C9" s="11" t="s">
        <v>59</v>
      </c>
      <c r="D9" s="41">
        <f>'[1]Summary ARR'!$E$5</f>
        <v>19.418431635713681</v>
      </c>
      <c r="E9" s="41">
        <f>'[2]Summary ARR'!$E$6</f>
        <v>15.331944896691859</v>
      </c>
    </row>
    <row r="10" spans="2:5" x14ac:dyDescent="0.35">
      <c r="B10" s="13">
        <v>5</v>
      </c>
      <c r="C10" s="11" t="s">
        <v>54</v>
      </c>
      <c r="D10" s="41"/>
      <c r="E10" s="41"/>
    </row>
    <row r="11" spans="2:5" x14ac:dyDescent="0.35">
      <c r="B11" s="13">
        <v>6</v>
      </c>
      <c r="C11" s="11" t="s">
        <v>55</v>
      </c>
      <c r="D11" s="41">
        <f>'[1]Summary ARR'!$E$6</f>
        <v>0</v>
      </c>
      <c r="E11" s="41">
        <f>'[2]Summary ARR'!$E$7</f>
        <v>0</v>
      </c>
    </row>
    <row r="12" spans="2:5" x14ac:dyDescent="0.35">
      <c r="B12" s="13">
        <v>7</v>
      </c>
      <c r="C12" s="11" t="s">
        <v>56</v>
      </c>
      <c r="D12" s="41">
        <f>'[1]Summary ARR'!$E$9</f>
        <v>4.2168193446331097</v>
      </c>
      <c r="E12" s="41">
        <f>'[2]Summary ARR'!$E$10</f>
        <v>4.9135586554901467</v>
      </c>
    </row>
    <row r="13" spans="2:5" x14ac:dyDescent="0.35">
      <c r="B13" s="13">
        <v>8</v>
      </c>
      <c r="C13" s="11" t="s">
        <v>57</v>
      </c>
      <c r="D13" s="41">
        <f>'[1]Summary ARR'!$E$7</f>
        <v>17.771392163532006</v>
      </c>
      <c r="E13" s="41">
        <f>'[2]Summary ARR'!$E$8</f>
        <v>17.99221195573201</v>
      </c>
    </row>
    <row r="14" spans="2:5" x14ac:dyDescent="0.35">
      <c r="B14" s="13">
        <v>9</v>
      </c>
      <c r="C14" s="11" t="s">
        <v>58</v>
      </c>
      <c r="D14" s="41"/>
      <c r="E14" s="41"/>
    </row>
    <row r="15" spans="2:5" x14ac:dyDescent="0.35">
      <c r="B15" s="13">
        <v>10</v>
      </c>
      <c r="C15" s="11" t="s">
        <v>66</v>
      </c>
      <c r="D15" s="41">
        <f>'[1]Summary ARR'!$E$10</f>
        <v>2.9035000000000002</v>
      </c>
      <c r="E15" s="41">
        <f>'[2]Summary ARR'!$E$11</f>
        <v>4.4812047505434798</v>
      </c>
    </row>
    <row r="16" spans="2:5" x14ac:dyDescent="0.35">
      <c r="B16" s="17">
        <v>11</v>
      </c>
      <c r="C16" s="18" t="s">
        <v>60</v>
      </c>
      <c r="D16" s="50">
        <f>SUM(D6:D15)</f>
        <v>104.38550539854545</v>
      </c>
      <c r="E16" s="50">
        <f>SUM(E6:E15)</f>
        <v>109.86346092829733</v>
      </c>
    </row>
    <row r="17" spans="2:5" x14ac:dyDescent="0.35">
      <c r="B17" s="13">
        <v>12</v>
      </c>
      <c r="C17" s="11" t="s">
        <v>61</v>
      </c>
      <c r="D17" s="13"/>
      <c r="E17" s="13"/>
    </row>
    <row r="18" spans="2:5" x14ac:dyDescent="0.35">
      <c r="B18" s="17">
        <v>13</v>
      </c>
      <c r="C18" s="18" t="s">
        <v>62</v>
      </c>
      <c r="D18" s="50">
        <f>D16-D17</f>
        <v>104.38550539854545</v>
      </c>
      <c r="E18" s="50">
        <f>E16-E17</f>
        <v>109.86346092829733</v>
      </c>
    </row>
    <row r="19" spans="2:5" x14ac:dyDescent="0.35">
      <c r="B19" s="13">
        <v>14</v>
      </c>
      <c r="C19" s="11" t="s">
        <v>63</v>
      </c>
      <c r="D19" s="41">
        <f>'[1]Summary ARR'!$E$12</f>
        <v>6.5339617599999995</v>
      </c>
      <c r="E19" s="41">
        <f>'[2]Summary ARR'!$E$13</f>
        <v>4.7306094303226409</v>
      </c>
    </row>
    <row r="20" spans="2:5" x14ac:dyDescent="0.35">
      <c r="B20" s="13"/>
      <c r="C20" s="11" t="s">
        <v>65</v>
      </c>
      <c r="D20" s="13"/>
      <c r="E20" s="13"/>
    </row>
    <row r="21" spans="2:5" x14ac:dyDescent="0.35">
      <c r="B21" s="17">
        <v>15</v>
      </c>
      <c r="C21" s="18" t="s">
        <v>64</v>
      </c>
      <c r="D21" s="50">
        <f>D18-D19</f>
        <v>97.851543638545451</v>
      </c>
      <c r="E21" s="50">
        <v>157.61346272066896</v>
      </c>
    </row>
    <row r="23" spans="2:5" x14ac:dyDescent="0.35">
      <c r="C23" s="53" t="s">
        <v>317</v>
      </c>
    </row>
  </sheetData>
  <mergeCells count="1">
    <mergeCell ref="B4:E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zoomScaleNormal="100" workbookViewId="0">
      <selection activeCell="F9" sqref="F9"/>
    </sheetView>
  </sheetViews>
  <sheetFormatPr defaultRowHeight="14.5" x14ac:dyDescent="0.35"/>
  <cols>
    <col min="1" max="2" width="8.7265625" style="7"/>
    <col min="3" max="3" width="30.6328125" style="7" customWidth="1"/>
    <col min="4" max="4" width="10.36328125" style="7" bestFit="1" customWidth="1"/>
    <col min="5" max="5" width="8.7265625" style="7"/>
    <col min="6" max="6" width="9.6328125" style="7" customWidth="1"/>
    <col min="7" max="16384" width="8.7265625" style="7"/>
  </cols>
  <sheetData>
    <row r="1" spans="2:6" x14ac:dyDescent="0.35">
      <c r="F1" s="10" t="s">
        <v>81</v>
      </c>
    </row>
    <row r="2" spans="2:6" x14ac:dyDescent="0.35">
      <c r="B2" s="8" t="s">
        <v>83</v>
      </c>
      <c r="C2" s="9"/>
      <c r="D2" s="9"/>
      <c r="E2" s="9"/>
    </row>
    <row r="3" spans="2:6" x14ac:dyDescent="0.35">
      <c r="B3" s="9"/>
      <c r="C3" s="9"/>
      <c r="D3" s="9"/>
      <c r="E3" s="9"/>
    </row>
    <row r="4" spans="2:6" s="10" customFormat="1" x14ac:dyDescent="0.35">
      <c r="B4" s="55" t="s">
        <v>80</v>
      </c>
      <c r="C4" s="55"/>
      <c r="D4" s="55"/>
    </row>
    <row r="5" spans="2:6" x14ac:dyDescent="0.35">
      <c r="B5" s="51" t="s">
        <v>1</v>
      </c>
      <c r="C5" s="52" t="s">
        <v>37</v>
      </c>
      <c r="D5" s="51" t="s">
        <v>7</v>
      </c>
    </row>
    <row r="6" spans="2:6" x14ac:dyDescent="0.35">
      <c r="B6" s="13">
        <v>1</v>
      </c>
      <c r="C6" s="11" t="s">
        <v>67</v>
      </c>
      <c r="D6" s="41">
        <f>'[2]Transmission Tariff'!$D$16</f>
        <v>127.02244883152011</v>
      </c>
    </row>
    <row r="7" spans="2:6" x14ac:dyDescent="0.35">
      <c r="B7" s="13">
        <v>2</v>
      </c>
      <c r="C7" s="11" t="s">
        <v>68</v>
      </c>
      <c r="D7" s="41">
        <f>'[2]Transmission Tariff'!$D$17</f>
        <v>245.42479374296553</v>
      </c>
    </row>
    <row r="8" spans="2:6" x14ac:dyDescent="0.35">
      <c r="B8" s="13">
        <v>3</v>
      </c>
      <c r="C8" s="11" t="s">
        <v>69</v>
      </c>
      <c r="D8" s="41">
        <f>'[2]Transmission Tariff'!$D$18</f>
        <v>14179.769852100651</v>
      </c>
    </row>
    <row r="9" spans="2:6" x14ac:dyDescent="0.35">
      <c r="B9" s="13">
        <v>4</v>
      </c>
      <c r="C9" s="11" t="s">
        <v>70</v>
      </c>
      <c r="D9" s="41">
        <f>'[2]Transmission Tariff'!$D$19</f>
        <v>2195.7876000000001</v>
      </c>
    </row>
    <row r="10" spans="2:6" x14ac:dyDescent="0.35">
      <c r="B10" s="13">
        <v>5</v>
      </c>
      <c r="C10" s="11" t="s">
        <v>71</v>
      </c>
      <c r="D10" s="41">
        <f>'[2]Transmission Tariff'!$D$20</f>
        <v>57.848240345068035</v>
      </c>
    </row>
  </sheetData>
  <mergeCells count="1">
    <mergeCell ref="B4:D4"/>
  </mergeCell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T1 (A)</vt:lpstr>
      <vt:lpstr>T1(B)</vt:lpstr>
      <vt:lpstr>T2(A) &amp;(B)</vt:lpstr>
      <vt:lpstr>T3</vt:lpstr>
      <vt:lpstr>T4(A), (B) and (C)</vt:lpstr>
      <vt:lpstr>T5 (A) and (B)</vt:lpstr>
      <vt:lpstr>T6</vt:lpstr>
      <vt:lpstr>T7</vt:lpstr>
      <vt:lpstr>T8</vt:lpstr>
      <vt:lpstr>New T&amp;T loss format24</vt:lpstr>
      <vt:lpstr>'T1 (A)'!Print_Area</vt:lpstr>
      <vt:lpstr>'T2(A) &amp;(B)'!Print_Area</vt:lpstr>
      <vt:lpstr>'T3'!Print_Area</vt:lpstr>
      <vt:lpstr>'T4(A), (B) and (C)'!Print_Area</vt:lpstr>
      <vt:lpstr>'T6'!Print_Area</vt:lpstr>
      <vt:lpstr>'T7'!Print_Area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2024-01-12T09:55:30Z</cp:lastPrinted>
  <dcterms:created xsi:type="dcterms:W3CDTF">2024-01-05T09:06:35Z</dcterms:created>
  <dcterms:modified xsi:type="dcterms:W3CDTF">2026-02-04T11:11:42Z</dcterms:modified>
</cp:coreProperties>
</file>